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64330A14-651C-4191-A0A1-C0D186A83DB0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Freianlagen" sheetId="60" r:id="rId1"/>
  </sheets>
  <externalReferences>
    <externalReference r:id="rId2"/>
  </externalReferences>
  <definedNames>
    <definedName name="_1" comment="KB 1 - Aufschließung">[1]Summenblatt!$K$7</definedName>
    <definedName name="_2">[1]Summenblatt!$K$9</definedName>
    <definedName name="_3">[1]Summenblatt!$K$11</definedName>
    <definedName name="_3.01">[1]Summenblatt!$K$12</definedName>
    <definedName name="_3.02">[1]Summenblatt!$K$13</definedName>
    <definedName name="_3.03">[1]Summenblatt!$K$14</definedName>
    <definedName name="_3.04">[1]Summenblatt!$K$15</definedName>
    <definedName name="_3.05">[1]Summenblatt!$K$16</definedName>
    <definedName name="_3.06">[1]Summenblatt!$K$17</definedName>
    <definedName name="_3.07">[1]Summenblatt!$K$18</definedName>
    <definedName name="_3.08">[1]Summenblatt!$K$19</definedName>
    <definedName name="_4">[1]Summenblatt!$K$21</definedName>
    <definedName name="_5">[1]Summenblatt!$K$23</definedName>
    <definedName name="_5.01">[1]Summenblatt!$K$24</definedName>
    <definedName name="_5.02">[1]Summenblatt!$K$25</definedName>
    <definedName name="_6">[1]Summenblatt!$K$27</definedName>
    <definedName name="_7">[1]Summenblatt!$K$29</definedName>
    <definedName name="_8">[1]Summenblatt!$K$31</definedName>
    <definedName name="_9">[1]Summenblatt!$K$33</definedName>
    <definedName name="_Brand" comment="Brandschutz">#REF!</definedName>
    <definedName name="_Brand_AHO" comment="Brandschutz nach AHO">#REF!</definedName>
    <definedName name="_xlnm.Print_Area" localSheetId="0">Freianlagen!$A$1:$I$87</definedName>
    <definedName name="_xlnm.Print_Titles" localSheetId="0">Freianlagen!$A:$C,Freianlagen!$3:$3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60" l="1"/>
  <c r="D70" i="60"/>
  <c r="E73" i="60"/>
  <c r="I15" i="60" l="1"/>
  <c r="I11" i="60"/>
  <c r="E44" i="60"/>
  <c r="I75" i="60" l="1"/>
  <c r="I27" i="60" l="1"/>
  <c r="E70" i="60"/>
  <c r="E52" i="60"/>
  <c r="I23" i="60"/>
  <c r="I21" i="60"/>
  <c r="I19" i="60"/>
  <c r="I17" i="60"/>
  <c r="I13" i="60"/>
  <c r="I9" i="60"/>
  <c r="I7" i="60"/>
  <c r="E25" i="60" l="1"/>
  <c r="D11" i="60" s="1"/>
  <c r="I25" i="60"/>
  <c r="D15" i="60" l="1"/>
  <c r="D17" i="60"/>
  <c r="D13" i="60"/>
  <c r="D7" i="60"/>
  <c r="I29" i="60"/>
  <c r="F49" i="60" s="1"/>
  <c r="D23" i="60"/>
  <c r="D19" i="60"/>
  <c r="D21" i="60"/>
  <c r="D9" i="60"/>
  <c r="D25" i="60" l="1"/>
  <c r="E48" i="60"/>
  <c r="E50" i="60" s="1"/>
  <c r="E54" i="60" s="1"/>
  <c r="F57" i="60" s="1"/>
  <c r="F61" i="60" l="1"/>
  <c r="F64" i="60"/>
  <c r="F65" i="60"/>
  <c r="F68" i="60"/>
  <c r="F62" i="60"/>
  <c r="F71" i="60"/>
  <c r="F66" i="60"/>
  <c r="F60" i="60"/>
  <c r="F67" i="60"/>
  <c r="F72" i="60"/>
  <c r="F63" i="60"/>
  <c r="F69" i="60"/>
  <c r="F70" i="60" l="1"/>
  <c r="F73" i="60" s="1"/>
  <c r="I73" i="60" l="1"/>
  <c r="I77" i="60" s="1"/>
  <c r="I79" i="60" s="1"/>
  <c r="I82" i="60" s="1"/>
  <c r="I83" i="60" s="1"/>
  <c r="I85" i="60" s="1"/>
  <c r="E87" i="60" l="1"/>
</calcChain>
</file>

<file path=xl/sharedStrings.xml><?xml version="1.0" encoding="utf-8"?>
<sst xmlns="http://schemas.openxmlformats.org/spreadsheetml/2006/main" count="68" uniqueCount="65">
  <si>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</si>
  <si>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</si>
  <si>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</si>
  <si>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</si>
  <si>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</si>
  <si>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</si>
  <si>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</si>
  <si>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</si>
  <si>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</si>
  <si>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</si>
  <si>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</si>
  <si>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</si>
  <si>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</si>
  <si>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</si>
  <si>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</si>
  <si>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</si>
  <si>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BEMESSUNGSGRUNDLAGE</t>
  </si>
  <si>
    <t>1 bis 25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</si>
  <si>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</si>
  <si>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</si>
  <si>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</si>
  <si>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</si>
  <si>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</si>
  <si>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</si>
  <si>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8 Örtliche Bauaufsicht, Dokumentation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</si>
  <si>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</si>
  <si>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</si>
  <si>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</si>
  <si>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</si>
  <si>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</si>
  <si>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</si>
  <si>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</si>
  <si>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</si>
  <si>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LPH 7 Begleitung der Bauausführung</t>
  </si>
  <si>
    <t>LPH 9 Objektbetreuung</t>
  </si>
  <si>
    <t>Summe Freianlagen ohne Nebenkosten</t>
  </si>
  <si>
    <t xml:space="preserve">Summe Freianlagen brutto </t>
  </si>
  <si>
    <t>Basis b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</si>
  <si>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0,044 x b</t>
    </r>
    <r>
      <rPr>
        <vertAlign val="subscript"/>
        <sz val="10"/>
        <rFont val="Arial"/>
        <family val="2"/>
      </rPr>
      <t xml:space="preserve">w </t>
    </r>
    <r>
      <rPr>
        <sz val="10"/>
        <rFont val="Arial"/>
        <family val="2"/>
      </rPr>
      <t>+ 0,66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]</t>
    </r>
  </si>
  <si>
    <r>
      <t>%-Satz für FA [h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= b / BMGL x 100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</si>
  <si>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ERK %</t>
  </si>
  <si>
    <t>Anforderungsmerkmale/Bewertungspunkte</t>
  </si>
  <si>
    <t>Summe Freianlagen netto inkl. NK</t>
  </si>
  <si>
    <t>LPH 1 Grundlagenanalyse</t>
  </si>
  <si>
    <t>Ermittlung Bemessungsgrundlage (BMGL)</t>
  </si>
  <si>
    <t>(PL + ÖBA)</t>
  </si>
  <si>
    <t>Prozentanteil an Errichtungskosten (netto, inkl. NK)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</si>
  <si>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</si>
  <si>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</si>
  <si>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Umbauzuschlag nach FA.11</t>
  </si>
  <si>
    <r>
      <t>Vergütung VFA = BMGL x 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x Umbauzuschlag x 100 % f</t>
    </r>
    <r>
      <rPr>
        <vertAlign val="subscript"/>
        <sz val="10"/>
        <rFont val="Arial"/>
        <family val="2"/>
      </rPr>
      <t>LPH</t>
    </r>
  </si>
  <si>
    <t>LM.VM</t>
  </si>
  <si>
    <t>Freianlagen nach VM.FA.2023</t>
  </si>
  <si>
    <r>
      <rPr>
        <b/>
        <sz val="8"/>
        <color rgb="FF000000"/>
        <rFont val="Arial"/>
        <family val="2"/>
      </rPr>
      <t xml:space="preserve">Freianlagen </t>
    </r>
    <r>
      <rPr>
        <sz val="8"/>
        <color indexed="8"/>
        <rFont val="Arial"/>
        <family val="2"/>
      </rPr>
      <t xml:space="preserve">
nach VM.FA.2023</t>
    </r>
  </si>
  <si>
    <t>mitzuverarbeitende Bausubstanz (Umbau)</t>
  </si>
  <si>
    <t>NEBENKOSTEN</t>
  </si>
  <si>
    <t>starke terminliche Verdichtung</t>
  </si>
  <si>
    <t>gänzlich oder teilweise in Eigenregie</t>
  </si>
  <si>
    <t>gänzlich oder teilweise durch Gruppen von Privatpersonen</t>
  </si>
  <si>
    <t>gering        durchschnitt.          hoch</t>
  </si>
  <si>
    <t>Zusatz vertiefte Kostenschätzung (vKS)</t>
  </si>
  <si>
    <t>Zusatz vertiefte Kostenberechnung (vKB)</t>
  </si>
  <si>
    <t>0 bis 3</t>
  </si>
  <si>
    <t>0 bis 5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</si>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</sst>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0.000%"/>
    <numFmt numFmtId="166" formatCode="#,##0&quot; öS&quot;"/>
    <numFmt numFmtId="167" formatCode="#,##0&quot; €&quot;"/>
    <numFmt numFmtId="168" formatCode="#,##0.00000"/>
    <numFmt numFmtId="169" formatCode="_-* #,##0.0000_-;\-* #,##0.0000_-;_-* &quot;-&quot;??_-;_-@_-"/>
    <numFmt numFmtId="170" formatCode="0.0%"/>
    <numFmt numFmtId="171" formatCode="#,##0\ &quot;h&quot;"/>
    <numFmt numFmtId="172" formatCode="#,##0.00\ &quot;€/h&quot;"/>
    <numFmt numFmtId="173" formatCode="0.0000%"/>
  </numFmts>
  <fonts count="5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sz val="8"/>
      <color theme="1" tint="0.49998474074526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6" applyNumberFormat="0" applyAlignment="0" applyProtection="0"/>
    <xf numFmtId="0" fontId="24" fillId="8" borderId="7" applyNumberFormat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9" borderId="7" applyNumberFormat="0" applyAlignment="0" applyProtection="0"/>
    <xf numFmtId="0" fontId="26" fillId="0" borderId="8" applyNumberFormat="0" applyFill="0" applyAlignment="0" applyProtection="0"/>
    <xf numFmtId="0" fontId="2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8" fillId="11" borderId="0" applyNumberFormat="0" applyBorder="0" applyAlignment="0" applyProtection="0"/>
    <xf numFmtId="0" fontId="12" fillId="0" borderId="0" applyFont="0" applyFill="0" applyBorder="0" applyAlignment="0" applyProtection="0"/>
    <xf numFmtId="0" fontId="29" fillId="12" borderId="0" applyNumberFormat="0" applyBorder="0" applyAlignment="0" applyProtection="0"/>
    <xf numFmtId="0" fontId="21" fillId="13" borderId="9" applyNumberFormat="0" applyFont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0" borderId="0"/>
    <xf numFmtId="0" fontId="2" fillId="0" borderId="0"/>
    <xf numFmtId="0" fontId="4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15" borderId="14" applyNumberFormat="0" applyAlignment="0" applyProtection="0"/>
  </cellStyleXfs>
  <cellXfs count="186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5" fillId="0" borderId="0" xfId="33" applyFont="1"/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0" fontId="2" fillId="0" borderId="0" xfId="30"/>
    <xf numFmtId="0" fontId="2" fillId="0" borderId="0" xfId="30" applyAlignment="1">
      <alignment horizontal="right"/>
    </xf>
    <xf numFmtId="165" fontId="2" fillId="0" borderId="0" xfId="30" applyNumberFormat="1"/>
    <xf numFmtId="166" fontId="7" fillId="0" borderId="0" xfId="30" applyNumberFormat="1" applyFont="1"/>
    <xf numFmtId="10" fontId="2" fillId="0" borderId="0" xfId="30" applyNumberFormat="1" applyAlignment="1">
      <alignment horizontal="right"/>
    </xf>
    <xf numFmtId="168" fontId="2" fillId="0" borderId="0" xfId="30" applyNumberForma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3" fillId="0" borderId="0" xfId="12" applyFont="1" applyFill="1" applyBorder="1" applyAlignment="1">
      <alignment horizontal="center" vertical="center"/>
    </xf>
    <xf numFmtId="3" fontId="8" fillId="0" borderId="0" xfId="33" applyNumberFormat="1" applyFont="1" applyAlignment="1">
      <alignment horizontal="right"/>
    </xf>
    <xf numFmtId="167" fontId="7" fillId="0" borderId="0" xfId="30" applyNumberFormat="1" applyFont="1"/>
    <xf numFmtId="9" fontId="2" fillId="0" borderId="0" xfId="30" applyNumberFormat="1" applyAlignment="1">
      <alignment horizontal="center"/>
    </xf>
    <xf numFmtId="165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5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5" fontId="1" fillId="0" borderId="0" xfId="30" applyNumberFormat="1" applyFont="1"/>
    <xf numFmtId="166" fontId="7" fillId="0" borderId="4" xfId="30" applyNumberFormat="1" applyFont="1" applyBorder="1"/>
    <xf numFmtId="9" fontId="2" fillId="0" borderId="4" xfId="30" applyNumberFormat="1" applyBorder="1" applyAlignment="1">
      <alignment horizontal="center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5" xfId="33" applyNumberFormat="1" applyFont="1" applyFill="1" applyBorder="1" applyAlignment="1">
      <alignment horizontal="left" vertical="center"/>
    </xf>
    <xf numFmtId="0" fontId="9" fillId="16" borderId="15" xfId="33" applyFont="1" applyFill="1" applyBorder="1" applyAlignment="1">
      <alignment vertical="center"/>
    </xf>
    <xf numFmtId="3" fontId="14" fillId="0" borderId="0" xfId="33" applyNumberFormat="1" applyFont="1" applyAlignment="1">
      <alignment horizontal="right"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5" fontId="1" fillId="16" borderId="0" xfId="30" applyNumberFormat="1" applyFont="1" applyFill="1"/>
    <xf numFmtId="0" fontId="2" fillId="16" borderId="0" xfId="30" applyFill="1"/>
    <xf numFmtId="167" fontId="18" fillId="16" borderId="0" xfId="30" applyNumberFormat="1" applyFont="1" applyFill="1"/>
    <xf numFmtId="42" fontId="1" fillId="16" borderId="0" xfId="30" applyNumberFormat="1" applyFont="1" applyFill="1"/>
    <xf numFmtId="3" fontId="2" fillId="16" borderId="0" xfId="30" applyNumberFormat="1" applyFill="1" applyAlignment="1">
      <alignment vertical="center"/>
    </xf>
    <xf numFmtId="0" fontId="9" fillId="0" borderId="0" xfId="33" applyFont="1" applyAlignment="1">
      <alignment horizontal="left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5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5" fontId="1" fillId="0" borderId="2" xfId="31" applyNumberFormat="1" applyFont="1" applyBorder="1" applyAlignment="1">
      <alignment horizontal="right" vertical="center"/>
    </xf>
    <xf numFmtId="165" fontId="1" fillId="0" borderId="0" xfId="31" applyNumberFormat="1" applyFont="1" applyAlignment="1">
      <alignment horizontal="right" vertical="center"/>
    </xf>
    <xf numFmtId="0" fontId="38" fillId="0" borderId="0" xfId="31" applyFont="1" applyAlignment="1">
      <alignment vertical="center"/>
    </xf>
    <xf numFmtId="167" fontId="2" fillId="0" borderId="0" xfId="31" applyNumberFormat="1" applyAlignment="1">
      <alignment vertical="center"/>
    </xf>
    <xf numFmtId="167" fontId="2" fillId="0" borderId="2" xfId="31" applyNumberFormat="1" applyBorder="1" applyAlignment="1">
      <alignment vertical="center"/>
    </xf>
    <xf numFmtId="170" fontId="5" fillId="0" borderId="15" xfId="33" applyNumberFormat="1" applyFont="1" applyBorder="1" applyAlignment="1">
      <alignment horizontal="right" vertical="center"/>
    </xf>
    <xf numFmtId="170" fontId="5" fillId="0" borderId="0" xfId="33" applyNumberFormat="1" applyFont="1" applyAlignment="1">
      <alignment horizontal="right"/>
    </xf>
    <xf numFmtId="170" fontId="5" fillId="0" borderId="0" xfId="33" applyNumberFormat="1" applyFont="1" applyAlignment="1">
      <alignment horizontal="right" vertical="center"/>
    </xf>
    <xf numFmtId="0" fontId="40" fillId="18" borderId="0" xfId="33" applyFont="1" applyFill="1"/>
    <xf numFmtId="42" fontId="10" fillId="18" borderId="0" xfId="31" applyNumberFormat="1" applyFont="1" applyFill="1" applyAlignment="1">
      <alignment horizontal="right" vertical="center"/>
    </xf>
    <xf numFmtId="10" fontId="2" fillId="17" borderId="17" xfId="31" applyNumberFormat="1" applyFill="1" applyBorder="1" applyAlignment="1" applyProtection="1">
      <alignment horizontal="right" vertical="center"/>
      <protection locked="0"/>
    </xf>
    <xf numFmtId="10" fontId="2" fillId="17" borderId="16" xfId="31" applyNumberFormat="1" applyFill="1" applyBorder="1" applyAlignment="1" applyProtection="1">
      <alignment horizontal="right" vertical="center"/>
      <protection locked="0"/>
    </xf>
    <xf numFmtId="10" fontId="2" fillId="17" borderId="18" xfId="31" applyNumberFormat="1" applyFill="1" applyBorder="1" applyAlignment="1" applyProtection="1">
      <alignment horizontal="right" vertical="center"/>
      <protection locked="0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0" fontId="42" fillId="18" borderId="0" xfId="30" applyFont="1" applyFill="1"/>
    <xf numFmtId="0" fontId="42" fillId="18" borderId="0" xfId="30" applyFont="1" applyFill="1" applyAlignment="1">
      <alignment horizontal="right"/>
    </xf>
    <xf numFmtId="165" fontId="42" fillId="18" borderId="0" xfId="30" applyNumberFormat="1" applyFont="1" applyFill="1"/>
    <xf numFmtId="0" fontId="43" fillId="18" borderId="0" xfId="30" applyFont="1" applyFill="1"/>
    <xf numFmtId="166" fontId="44" fillId="18" borderId="0" xfId="30" applyNumberFormat="1" applyFont="1" applyFill="1"/>
    <xf numFmtId="9" fontId="43" fillId="18" borderId="0" xfId="30" applyNumberFormat="1" applyFont="1" applyFill="1" applyAlignment="1">
      <alignment horizontal="center"/>
    </xf>
    <xf numFmtId="42" fontId="42" fillId="18" borderId="0" xfId="30" applyNumberFormat="1" applyFont="1" applyFill="1"/>
    <xf numFmtId="0" fontId="19" fillId="0" borderId="0" xfId="33" applyFont="1"/>
    <xf numFmtId="0" fontId="1" fillId="16" borderId="0" xfId="33" applyFont="1" applyFill="1" applyAlignment="1">
      <alignment horizontal="left" vertical="center"/>
    </xf>
    <xf numFmtId="0" fontId="17" fillId="16" borderId="0" xfId="33" applyFont="1" applyFill="1" applyAlignment="1">
      <alignment vertical="center"/>
    </xf>
    <xf numFmtId="0" fontId="42" fillId="18" borderId="0" xfId="33" applyFont="1" applyFill="1" applyAlignment="1">
      <alignment horizontal="left" vertical="center"/>
    </xf>
    <xf numFmtId="0" fontId="40" fillId="18" borderId="0" xfId="33" applyFont="1" applyFill="1" applyAlignment="1">
      <alignment vertical="center"/>
    </xf>
    <xf numFmtId="171" fontId="8" fillId="17" borderId="19" xfId="33" applyNumberFormat="1" applyFont="1" applyFill="1" applyBorder="1" applyProtection="1">
      <protection locked="0"/>
    </xf>
    <xf numFmtId="172" fontId="2" fillId="17" borderId="0" xfId="31" applyNumberFormat="1" applyFill="1" applyAlignment="1" applyProtection="1">
      <alignment horizontal="right" vertical="center"/>
      <protection locked="0"/>
    </xf>
    <xf numFmtId="10" fontId="45" fillId="0" borderId="0" xfId="33" applyNumberFormat="1" applyFont="1"/>
    <xf numFmtId="167" fontId="9" fillId="0" borderId="0" xfId="31" applyNumberFormat="1" applyFont="1" applyAlignment="1">
      <alignment vertical="center"/>
    </xf>
    <xf numFmtId="0" fontId="20" fillId="0" borderId="0" xfId="33" applyFont="1" applyAlignment="1">
      <alignment horizontal="left"/>
    </xf>
    <xf numFmtId="10" fontId="5" fillId="0" borderId="0" xfId="33" applyNumberFormat="1" applyFont="1" applyAlignment="1">
      <alignment horizontal="center"/>
    </xf>
    <xf numFmtId="42" fontId="1" fillId="16" borderId="4" xfId="31" applyNumberFormat="1" applyFont="1" applyFill="1" applyBorder="1" applyAlignment="1">
      <alignment vertical="center"/>
    </xf>
    <xf numFmtId="42" fontId="9" fillId="16" borderId="2" xfId="30" applyNumberFormat="1" applyFont="1" applyFill="1" applyBorder="1" applyAlignment="1">
      <alignment vertical="center"/>
    </xf>
    <xf numFmtId="173" fontId="19" fillId="0" borderId="0" xfId="22" applyNumberFormat="1" applyFont="1" applyProtection="1"/>
    <xf numFmtId="10" fontId="46" fillId="0" borderId="0" xfId="22" applyNumberFormat="1" applyFont="1" applyAlignment="1">
      <alignment horizontal="right" vertical="center"/>
    </xf>
    <xf numFmtId="10" fontId="46" fillId="0" borderId="2" xfId="22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" fontId="47" fillId="0" borderId="0" xfId="12" applyNumberFormat="1" applyFont="1" applyAlignment="1">
      <alignment horizontal="right" vertical="center"/>
    </xf>
    <xf numFmtId="1" fontId="9" fillId="16" borderId="0" xfId="33" applyNumberFormat="1" applyFont="1" applyFill="1" applyAlignment="1">
      <alignment vertical="center"/>
    </xf>
    <xf numFmtId="10" fontId="46" fillId="0" borderId="0" xfId="22" applyNumberFormat="1" applyFont="1" applyFill="1" applyAlignment="1" applyProtection="1">
      <alignment vertical="center"/>
    </xf>
    <xf numFmtId="10" fontId="39" fillId="0" borderId="0" xfId="22" applyNumberFormat="1" applyFont="1" applyFill="1" applyAlignment="1" applyProtection="1">
      <alignment vertical="center"/>
    </xf>
    <xf numFmtId="10" fontId="39" fillId="0" borderId="2" xfId="22" applyNumberFormat="1" applyFont="1" applyFill="1" applyBorder="1" applyAlignment="1" applyProtection="1">
      <alignment vertical="center"/>
    </xf>
    <xf numFmtId="167" fontId="8" fillId="0" borderId="0" xfId="31" applyNumberFormat="1" applyFont="1" applyAlignment="1">
      <alignment vertical="center"/>
    </xf>
    <xf numFmtId="0" fontId="2" fillId="0" borderId="0" xfId="31" applyAlignment="1">
      <alignment horizontal="left" vertical="center"/>
    </xf>
    <xf numFmtId="10" fontId="2" fillId="0" borderId="0" xfId="31" applyNumberFormat="1" applyAlignment="1">
      <alignment horizontal="right" vertical="center"/>
    </xf>
    <xf numFmtId="10" fontId="2" fillId="17" borderId="0" xfId="31" applyNumberFormat="1" applyFill="1" applyAlignment="1" applyProtection="1">
      <alignment horizontal="right" vertical="center"/>
      <protection locked="0"/>
    </xf>
    <xf numFmtId="3" fontId="41" fillId="18" borderId="0" xfId="33" applyNumberFormat="1" applyFont="1" applyFill="1" applyAlignment="1">
      <alignment horizontal="center"/>
    </xf>
    <xf numFmtId="42" fontId="42" fillId="18" borderId="0" xfId="33" applyNumberFormat="1" applyFont="1" applyFill="1" applyAlignment="1">
      <alignment horizontal="right" vertical="center"/>
    </xf>
    <xf numFmtId="42" fontId="9" fillId="0" borderId="0" xfId="31" applyNumberFormat="1" applyFont="1" applyAlignment="1">
      <alignment vertical="center"/>
    </xf>
    <xf numFmtId="0" fontId="3" fillId="0" borderId="3" xfId="12" applyFont="1" applyFill="1" applyBorder="1" applyAlignment="1" applyProtection="1">
      <alignment horizontal="center" vertical="center"/>
    </xf>
    <xf numFmtId="4" fontId="2" fillId="16" borderId="0" xfId="30" applyNumberFormat="1" applyFill="1" applyAlignment="1">
      <alignment vertical="center"/>
    </xf>
    <xf numFmtId="173" fontId="1" fillId="16" borderId="17" xfId="31" applyNumberFormat="1" applyFont="1" applyFill="1" applyBorder="1" applyAlignment="1">
      <alignment horizontal="right"/>
    </xf>
    <xf numFmtId="3" fontId="8" fillId="16" borderId="21" xfId="33" applyNumberFormat="1" applyFont="1" applyFill="1" applyBorder="1"/>
    <xf numFmtId="3" fontId="8" fillId="17" borderId="16" xfId="33" applyNumberFormat="1" applyFont="1" applyFill="1" applyBorder="1" applyAlignment="1" applyProtection="1">
      <alignment vertical="center"/>
      <protection locked="0"/>
    </xf>
    <xf numFmtId="3" fontId="8" fillId="16" borderId="15" xfId="33" applyNumberFormat="1" applyFont="1" applyFill="1" applyBorder="1"/>
    <xf numFmtId="10" fontId="5" fillId="17" borderId="0" xfId="33" applyNumberFormat="1" applyFont="1" applyFill="1" applyAlignment="1">
      <alignment horizontal="right"/>
    </xf>
    <xf numFmtId="167" fontId="9" fillId="17" borderId="0" xfId="31" applyNumberFormat="1" applyFont="1" applyFill="1" applyAlignment="1">
      <alignment vertical="center"/>
    </xf>
    <xf numFmtId="10" fontId="5" fillId="17" borderId="16" xfId="33" applyNumberFormat="1" applyFont="1" applyFill="1" applyBorder="1" applyAlignment="1">
      <alignment horizontal="right"/>
    </xf>
    <xf numFmtId="167" fontId="9" fillId="17" borderId="16" xfId="31" applyNumberFormat="1" applyFont="1" applyFill="1" applyBorder="1" applyAlignment="1">
      <alignment vertical="center"/>
    </xf>
    <xf numFmtId="10" fontId="5" fillId="17" borderId="17" xfId="33" applyNumberFormat="1" applyFont="1" applyFill="1" applyBorder="1" applyAlignment="1">
      <alignment horizontal="right"/>
    </xf>
    <xf numFmtId="42" fontId="9" fillId="17" borderId="17" xfId="31" applyNumberFormat="1" applyFont="1" applyFill="1" applyBorder="1" applyAlignment="1">
      <alignment vertical="center"/>
    </xf>
    <xf numFmtId="42" fontId="9" fillId="17" borderId="16" xfId="31" applyNumberFormat="1" applyFont="1" applyFill="1" applyBorder="1" applyAlignment="1">
      <alignment vertical="center"/>
    </xf>
    <xf numFmtId="3" fontId="8" fillId="17" borderId="15" xfId="33" applyNumberFormat="1" applyFont="1" applyFill="1" applyBorder="1" applyProtection="1">
      <protection locked="0"/>
    </xf>
    <xf numFmtId="3" fontId="1" fillId="16" borderId="0" xfId="33" applyNumberFormat="1" applyFont="1" applyFill="1" applyAlignment="1">
      <alignment horizontal="right"/>
    </xf>
    <xf numFmtId="3" fontId="9" fillId="0" borderId="15" xfId="33" applyNumberFormat="1" applyFont="1" applyBorder="1" applyAlignment="1">
      <alignment vertical="center"/>
    </xf>
    <xf numFmtId="9" fontId="8" fillId="17" borderId="22" xfId="22" applyFont="1" applyFill="1" applyBorder="1" applyAlignment="1" applyProtection="1">
      <alignment horizontal="right"/>
      <protection locked="0"/>
    </xf>
    <xf numFmtId="9" fontId="8" fillId="0" borderId="16" xfId="22" applyFont="1" applyBorder="1" applyAlignment="1">
      <alignment horizontal="right"/>
    </xf>
    <xf numFmtId="9" fontId="8" fillId="17" borderId="20" xfId="22" applyFont="1" applyFill="1" applyBorder="1" applyAlignment="1" applyProtection="1">
      <alignment horizontal="right"/>
      <protection locked="0"/>
    </xf>
    <xf numFmtId="9" fontId="9" fillId="0" borderId="16" xfId="22" applyFont="1" applyBorder="1" applyAlignment="1">
      <alignment horizontal="right"/>
    </xf>
    <xf numFmtId="9" fontId="8" fillId="17" borderId="16" xfId="22" applyFont="1" applyFill="1" applyBorder="1" applyAlignment="1" applyProtection="1">
      <alignment horizontal="right"/>
      <protection locked="0"/>
    </xf>
    <xf numFmtId="9" fontId="8" fillId="0" borderId="0" xfId="22" applyFont="1"/>
    <xf numFmtId="9" fontId="9" fillId="0" borderId="15" xfId="22" applyFont="1" applyBorder="1" applyAlignment="1">
      <alignment vertical="center"/>
    </xf>
    <xf numFmtId="9" fontId="8" fillId="0" borderId="0" xfId="22" applyFont="1" applyAlignment="1">
      <alignment horizontal="right"/>
    </xf>
    <xf numFmtId="0" fontId="38" fillId="0" borderId="2" xfId="31" applyFont="1" applyBorder="1" applyAlignment="1">
      <alignment vertical="center"/>
    </xf>
    <xf numFmtId="0" fontId="2" fillId="0" borderId="5" xfId="31" applyBorder="1" applyAlignment="1">
      <alignment vertical="top"/>
    </xf>
    <xf numFmtId="10" fontId="2" fillId="0" borderId="0" xfId="31" applyNumberFormat="1" applyAlignment="1">
      <alignment horizontal="right" vertical="top"/>
    </xf>
    <xf numFmtId="167" fontId="8" fillId="0" borderId="0" xfId="31" applyNumberFormat="1" applyFont="1" applyAlignment="1">
      <alignment vertical="top"/>
    </xf>
    <xf numFmtId="0" fontId="5" fillId="0" borderId="0" xfId="33" applyFont="1" applyAlignment="1">
      <alignment vertical="top"/>
    </xf>
    <xf numFmtId="10" fontId="46" fillId="0" borderId="2" xfId="22" applyNumberFormat="1" applyFont="1" applyFill="1" applyBorder="1" applyAlignment="1" applyProtection="1">
      <alignment vertical="center"/>
    </xf>
    <xf numFmtId="10" fontId="2" fillId="17" borderId="2" xfId="31" applyNumberFormat="1" applyFill="1" applyBorder="1" applyAlignment="1" applyProtection="1">
      <alignment horizontal="right" vertical="center"/>
      <protection locked="0"/>
    </xf>
    <xf numFmtId="0" fontId="49" fillId="0" borderId="0" xfId="30" applyFont="1" applyAlignment="1">
      <alignment horizontal="center"/>
    </xf>
    <xf numFmtId="10" fontId="16" fillId="0" borderId="0" xfId="33" applyNumberFormat="1" applyFont="1" applyAlignment="1">
      <alignment horizontal="left" wrapText="1"/>
    </xf>
    <xf numFmtId="3" fontId="9" fillId="0" borderId="0" xfId="33" applyNumberFormat="1" applyFont="1"/>
    <xf numFmtId="3" fontId="5" fillId="0" borderId="0" xfId="33" applyNumberFormat="1" applyFont="1"/>
    <xf numFmtId="3" fontId="15" fillId="0" borderId="0" xfId="33" applyNumberFormat="1" applyFont="1" applyAlignment="1">
      <alignment horizontal="right"/>
    </xf>
    <xf numFmtId="0" fontId="3" fillId="0" borderId="0" xfId="12" applyFont="1" applyFill="1" applyBorder="1" applyAlignment="1" applyProtection="1">
      <alignment horizontal="center" vertical="center"/>
    </xf>
    <xf numFmtId="0" fontId="46" fillId="0" borderId="0" xfId="31" applyFont="1" applyAlignment="1">
      <alignment horizontal="center" vertical="center"/>
    </xf>
    <xf numFmtId="167" fontId="9" fillId="0" borderId="0" xfId="30" applyNumberFormat="1" applyFont="1" applyAlignment="1">
      <alignment vertical="center"/>
    </xf>
    <xf numFmtId="10" fontId="2" fillId="0" borderId="17" xfId="31" applyNumberFormat="1" applyBorder="1" applyAlignment="1">
      <alignment horizontal="right" vertical="center"/>
    </xf>
    <xf numFmtId="10" fontId="2" fillId="0" borderId="16" xfId="31" applyNumberFormat="1" applyBorder="1" applyAlignment="1">
      <alignment horizontal="right" vertical="center"/>
    </xf>
    <xf numFmtId="10" fontId="2" fillId="0" borderId="18" xfId="31" applyNumberFormat="1" applyBorder="1" applyAlignment="1">
      <alignment horizontal="right" vertical="center"/>
    </xf>
    <xf numFmtId="10" fontId="2" fillId="0" borderId="2" xfId="31" applyNumberFormat="1" applyBorder="1" applyAlignment="1">
      <alignment horizontal="right" vertical="center"/>
    </xf>
    <xf numFmtId="42" fontId="2" fillId="0" borderId="2" xfId="30" applyNumberFormat="1" applyBorder="1"/>
    <xf numFmtId="42" fontId="9" fillId="0" borderId="0" xfId="30" applyNumberFormat="1" applyFont="1" applyAlignment="1">
      <alignment vertical="center"/>
    </xf>
    <xf numFmtId="172" fontId="2" fillId="0" borderId="0" xfId="31" applyNumberFormat="1" applyAlignment="1">
      <alignment horizontal="right" vertical="center"/>
    </xf>
    <xf numFmtId="10" fontId="46" fillId="0" borderId="0" xfId="33" applyNumberFormat="1" applyFont="1"/>
    <xf numFmtId="10" fontId="46" fillId="0" borderId="0" xfId="31" applyNumberFormat="1" applyFont="1" applyAlignment="1">
      <alignment horizontal="right" vertical="top"/>
    </xf>
    <xf numFmtId="0" fontId="2" fillId="0" borderId="5" xfId="31" applyBorder="1" applyAlignment="1">
      <alignment horizontal="left" vertical="center" wrapText="1"/>
    </xf>
    <xf numFmtId="0" fontId="50" fillId="0" borderId="0" xfId="33" applyFont="1" applyAlignment="1">
      <alignment horizontal="left" vertical="top" wrapText="1"/>
    </xf>
    <xf numFmtId="1" fontId="9" fillId="16" borderId="0" xfId="33" applyNumberFormat="1" applyFont="1" applyFill="1" applyAlignment="1">
      <alignment horizontal="left" vertical="center"/>
    </xf>
    <xf numFmtId="10" fontId="51" fillId="0" borderId="0" xfId="33" applyNumberFormat="1" applyFont="1" applyAlignment="1">
      <alignment horizontal="center"/>
    </xf>
    <xf numFmtId="10" fontId="16" fillId="0" borderId="0" xfId="33" applyNumberFormat="1" applyFont="1" applyAlignment="1">
      <alignment horizontal="right" wrapText="1"/>
    </xf>
    <xf numFmtId="0" fontId="3" fillId="0" borderId="0" xfId="30" applyFont="1" applyAlignment="1">
      <alignment vertical="center"/>
    </xf>
    <xf numFmtId="0" fontId="3" fillId="0" borderId="2" xfId="30" applyFont="1" applyBorder="1" applyAlignment="1">
      <alignment vertic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E$35" horiz="1" max="25" min="1" page="0" val="11"/>
</file>

<file path=xl/ctrlProps/ctrlProp2.xml><?xml version="1.0" encoding="utf-8"?>
<formControlPr xmlns="http://schemas.microsoft.com/office/spreadsheetml/2009/9/main" objectType="Scroll" dx="22" fmlaLink="$E$36" horiz="1" max="5" min="1" page="0" val="2"/>
</file>

<file path=xl/ctrlProps/ctrlProp3.xml><?xml version="1.0" encoding="utf-8"?>
<formControlPr xmlns="http://schemas.microsoft.com/office/spreadsheetml/2009/9/main" objectType="Scroll" dx="22" fmlaLink="$E$37" horiz="1" max="5" min="1" page="0"/>
</file>

<file path=xl/ctrlProps/ctrlProp4.xml><?xml version="1.0" encoding="utf-8"?>
<formControlPr xmlns="http://schemas.microsoft.com/office/spreadsheetml/2009/9/main" objectType="Scroll" dx="22" fmlaLink="$E$38" horiz="1" max="5" min="1" page="0"/>
</file>

<file path=xl/ctrlProps/ctrlProp5.xml><?xml version="1.0" encoding="utf-8"?>
<formControlPr xmlns="http://schemas.microsoft.com/office/spreadsheetml/2009/9/main" objectType="Scroll" dx="22" fmlaLink="$E$40" horiz="1" max="3" page="0" val="0"/>
</file>

<file path=xl/ctrlProps/ctrlProp6.xml><?xml version="1.0" encoding="utf-8"?>
<formControlPr xmlns="http://schemas.microsoft.com/office/spreadsheetml/2009/9/main" objectType="Scroll" dx="22" fmlaLink="$E$41" horiz="1" max="3" page="0" val="0"/>
</file>

<file path=xl/ctrlProps/ctrlProp7.xml><?xml version="1.0" encoding="utf-8"?>
<formControlPr xmlns="http://schemas.microsoft.com/office/spreadsheetml/2009/9/main" objectType="Scroll" dx="22" fmlaLink="$E$42" horiz="1" max="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28575</xdr:rowOff>
        </xdr:from>
        <xdr:to>
          <xdr:col>8</xdr:col>
          <xdr:colOff>1019175</xdr:colOff>
          <xdr:row>34</xdr:row>
          <xdr:rowOff>133350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28575</xdr:rowOff>
        </xdr:from>
        <xdr:to>
          <xdr:col>8</xdr:col>
          <xdr:colOff>1028700</xdr:colOff>
          <xdr:row>35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28575</xdr:rowOff>
        </xdr:from>
        <xdr:to>
          <xdr:col>8</xdr:col>
          <xdr:colOff>1028700</xdr:colOff>
          <xdr:row>36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28575</xdr:rowOff>
        </xdr:from>
        <xdr:to>
          <xdr:col>8</xdr:col>
          <xdr:colOff>1028700</xdr:colOff>
          <xdr:row>37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28575</xdr:rowOff>
        </xdr:from>
        <xdr:to>
          <xdr:col>8</xdr:col>
          <xdr:colOff>1028700</xdr:colOff>
          <xdr:row>39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40</xdr:row>
          <xdr:rowOff>28575</xdr:rowOff>
        </xdr:from>
        <xdr:to>
          <xdr:col>8</xdr:col>
          <xdr:colOff>1019175</xdr:colOff>
          <xdr:row>40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1028700</xdr:colOff>
          <xdr:row>41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218244</xdr:colOff>
      <xdr:row>35</xdr:row>
      <xdr:rowOff>147543</xdr:rowOff>
    </xdr:from>
    <xdr:to>
      <xdr:col>8</xdr:col>
      <xdr:colOff>342901</xdr:colOff>
      <xdr:row>43</xdr:row>
      <xdr:rowOff>68810</xdr:rowOff>
    </xdr:to>
    <xdr:cxnSp macro="">
      <xdr:nvCxnSpPr>
        <xdr:cNvPr id="3" name="Gerader Verbinder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V="1">
          <a:off x="6770663" y="5064538"/>
          <a:ext cx="1024853" cy="124657"/>
        </a:xfrm>
        <a:prstGeom prst="bentConnector3">
          <a:avLst>
            <a:gd name="adj1" fmla="val 28848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693967</xdr:colOff>
      <xdr:row>33</xdr:row>
      <xdr:rowOff>161526</xdr:rowOff>
    </xdr:from>
    <xdr:to>
      <xdr:col>8</xdr:col>
      <xdr:colOff>350390</xdr:colOff>
      <xdr:row>43</xdr:row>
      <xdr:rowOff>75929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23292" y="4266801"/>
          <a:ext cx="637498" cy="1324103"/>
          <a:chOff x="6713767" y="4122284"/>
          <a:chExt cx="637498" cy="1328373"/>
        </a:xfrm>
      </xdr:grpSpPr>
      <xdr:cxnSp macro="">
        <xdr:nvCxnSpPr>
          <xdr:cNvPr id="7" name="Verbinder: gewinkelt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rot="16200000" flipV="1">
            <a:off x="6629674" y="4206378"/>
            <a:ext cx="309865" cy="141680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Gerader Verbinder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rot="5400000" flipH="1" flipV="1">
            <a:off x="6286365" y="4881577"/>
            <a:ext cx="1026398" cy="111762"/>
          </a:xfrm>
          <a:prstGeom prst="bentConnector3">
            <a:avLst>
              <a:gd name="adj1" fmla="val 2853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Verbinder: gewinkelt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rot="5400000" flipH="1" flipV="1">
            <a:off x="7128325" y="4214144"/>
            <a:ext cx="314800" cy="131080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31753</xdr:colOff>
      <xdr:row>29</xdr:row>
      <xdr:rowOff>0</xdr:rowOff>
    </xdr:from>
    <xdr:to>
      <xdr:col>8</xdr:col>
      <xdr:colOff>631832</xdr:colOff>
      <xdr:row>47</xdr:row>
      <xdr:rowOff>80170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460878" y="3505200"/>
          <a:ext cx="3181354" cy="2632870"/>
          <a:chOff x="4483096" y="5062119"/>
          <a:chExt cx="3178179" cy="2672182"/>
        </a:xfrm>
      </xdr:grpSpPr>
      <xdr:grpSp>
        <xdr:nvGrpSpPr>
          <xdr:cNvPr id="28" name="Gruppieren 1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>
            <a:grpSpLocks/>
          </xdr:cNvGrpSpPr>
        </xdr:nvGrpSpPr>
        <xdr:grpSpPr bwMode="auto">
          <a:xfrm>
            <a:off x="4483096" y="5111493"/>
            <a:ext cx="1287653" cy="2622808"/>
            <a:chOff x="4881355" y="5720981"/>
            <a:chExt cx="699132" cy="2432938"/>
          </a:xfrm>
        </xdr:grpSpPr>
        <xdr:cxnSp macro="">
          <xdr:nvCxnSpPr>
            <xdr:cNvPr id="31" name="Gerade Verbindung 4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CxnSpPr/>
          </xdr:nvCxnSpPr>
          <xdr:spPr>
            <a:xfrm flipH="1">
              <a:off x="5576505" y="5720981"/>
              <a:ext cx="3982" cy="2432938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52" name="Gerade Verbindung mit Pfeil 1151">
              <a:extLs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9" name="Gerader Verbinder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>
            <a:off x="5766594" y="5114030"/>
            <a:ext cx="1894681" cy="238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Gerader Verbinde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flipH="1" flipV="1">
            <a:off x="7659770" y="5062119"/>
            <a:ext cx="702" cy="5691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2055-1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enblatt"/>
      <sheetName val="GP2aNEU"/>
      <sheetName val="BauKG"/>
      <sheetName val="Objektplanung Architektur"/>
      <sheetName val="ED zusammen"/>
      <sheetName val="Freianlagen"/>
      <sheetName val="Tragwerksplanung"/>
      <sheetName val="BPH-Thermisch"/>
      <sheetName val="BPH-Schallschutz"/>
      <sheetName val="BPH-Raumakustik"/>
      <sheetName val="TA_ges"/>
      <sheetName val="Brand"/>
      <sheetName val="Brand AHO"/>
    </sheetNames>
    <sheetDataSet>
      <sheetData sheetId="0" refreshError="1">
        <row r="7">
          <cell r="K7">
            <v>0</v>
          </cell>
        </row>
        <row r="9">
          <cell r="K9">
            <v>9000000</v>
          </cell>
        </row>
        <row r="11">
          <cell r="K11">
            <v>5650000</v>
          </cell>
        </row>
        <row r="12">
          <cell r="K12">
            <v>900000</v>
          </cell>
        </row>
        <row r="13">
          <cell r="K13">
            <v>1200000</v>
          </cell>
        </row>
        <row r="14">
          <cell r="K14">
            <v>1000000</v>
          </cell>
        </row>
        <row r="15">
          <cell r="K15">
            <v>1500000</v>
          </cell>
        </row>
        <row r="16">
          <cell r="K16">
            <v>600000</v>
          </cell>
        </row>
        <row r="17">
          <cell r="K17">
            <v>150000</v>
          </cell>
        </row>
        <row r="18">
          <cell r="K18">
            <v>0</v>
          </cell>
        </row>
        <row r="19">
          <cell r="K19">
            <v>300000</v>
          </cell>
        </row>
        <row r="21">
          <cell r="K21">
            <v>6000000</v>
          </cell>
        </row>
        <row r="23">
          <cell r="K23">
            <v>2000000</v>
          </cell>
        </row>
        <row r="24">
          <cell r="K24">
            <v>2000000</v>
          </cell>
        </row>
        <row r="25">
          <cell r="K25">
            <v>0</v>
          </cell>
        </row>
        <row r="27">
          <cell r="K27">
            <v>500000</v>
          </cell>
        </row>
        <row r="29">
          <cell r="K29">
            <v>5342460</v>
          </cell>
        </row>
        <row r="31">
          <cell r="K31">
            <v>36000</v>
          </cell>
        </row>
        <row r="33">
          <cell r="K33">
            <v>1600000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M87"/>
  <sheetViews>
    <sheetView showGridLines="0" tabSelected="1" zoomScaleNormal="100" zoomScaleSheetLayoutView="85" zoomScalePageLayoutView="130" workbookViewId="0">
      <selection activeCell="H2" sqref="H2:I2"/>
    </sheetView>
  </sheetViews>
  <sheetFormatPr baseColWidth="10" defaultColWidth="11.5703125" defaultRowHeight="12" x14ac:dyDescent="0.2"/>
  <cols>
    <col min="1" max="1" width="1.5703125" style="1" customWidth="1"/>
    <col min="2" max="2" width="3.28515625" style="4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5" customWidth="1" collapsed="1"/>
    <col min="9" max="9" width="15.7109375" style="6" customWidth="1"/>
    <col min="10" max="10" width="2.7109375" style="6" customWidth="1"/>
    <col min="11" max="16384" width="11.5703125" style="1"/>
  </cols>
  <sheetData>
    <row r="1" spans="1:10" ht="5.0999999999999996" customHeight="1" x14ac:dyDescent="0.2"/>
    <row r="2" spans="1:10" s="28" customFormat="1" ht="35.1" customHeight="1" x14ac:dyDescent="0.2">
      <c r="A2" s="61" t="s">
        <v>44</v>
      </c>
      <c r="E2" s="29"/>
      <c r="F2" s="29"/>
      <c r="G2" s="29"/>
      <c r="H2" s="183" t="s">
        <v>53</v>
      </c>
      <c r="I2" s="183"/>
      <c r="J2" s="163"/>
    </row>
    <row r="3" spans="1:10" s="7" customFormat="1" ht="6" customHeight="1" x14ac:dyDescent="0.25">
      <c r="A3" s="46"/>
      <c r="B3" s="46"/>
      <c r="C3" s="46"/>
      <c r="D3" s="46"/>
      <c r="E3" s="46"/>
      <c r="F3" s="46"/>
      <c r="G3" s="46"/>
      <c r="H3" s="46"/>
      <c r="I3" s="47"/>
      <c r="J3" s="2"/>
    </row>
    <row r="4" spans="1:10" s="7" customFormat="1" ht="6" customHeight="1" x14ac:dyDescent="0.25">
      <c r="I4" s="2"/>
      <c r="J4" s="2"/>
    </row>
    <row r="5" spans="1:10" s="7" customFormat="1" ht="12.95" customHeight="1" x14ac:dyDescent="0.25">
      <c r="D5" s="44" t="s">
        <v>40</v>
      </c>
      <c r="E5" s="22" t="s">
        <v>31</v>
      </c>
      <c r="F5" s="22"/>
      <c r="G5" s="22"/>
      <c r="H5" s="9" t="s">
        <v>15</v>
      </c>
      <c r="I5" s="50" t="s">
        <v>32</v>
      </c>
      <c r="J5" s="22"/>
    </row>
    <row r="6" spans="1:10" s="7" customFormat="1" ht="6" customHeight="1" x14ac:dyDescent="0.25">
      <c r="E6" s="43"/>
      <c r="I6" s="2"/>
      <c r="J6" s="2"/>
    </row>
    <row r="7" spans="1:10" s="8" customFormat="1" ht="12.95" customHeight="1" x14ac:dyDescent="0.2">
      <c r="A7" s="181">
        <v>1</v>
      </c>
      <c r="B7" s="181"/>
      <c r="C7" s="49" t="s">
        <v>0</v>
      </c>
      <c r="D7" s="84">
        <f>E7/E25</f>
        <v>0</v>
      </c>
      <c r="E7" s="144">
        <v>10000</v>
      </c>
      <c r="F7" s="146"/>
      <c r="G7" s="146"/>
      <c r="H7" s="147">
        <v>0</v>
      </c>
      <c r="I7" s="136">
        <f>E7*H7</f>
        <v>0</v>
      </c>
      <c r="J7" s="25"/>
    </row>
    <row r="8" spans="1:10" ht="3.95" customHeight="1" x14ac:dyDescent="0.2">
      <c r="B8" s="3"/>
      <c r="D8" s="85"/>
      <c r="E8" s="31"/>
      <c r="F8" s="25"/>
      <c r="G8" s="25"/>
      <c r="H8" s="148"/>
      <c r="I8" s="31"/>
      <c r="J8" s="31"/>
    </row>
    <row r="9" spans="1:10" s="8" customFormat="1" ht="12.95" customHeight="1" x14ac:dyDescent="0.2">
      <c r="A9" s="181">
        <v>2</v>
      </c>
      <c r="B9" s="181"/>
      <c r="C9" s="49" t="s">
        <v>1</v>
      </c>
      <c r="D9" s="84">
        <f>E9/E25</f>
        <v>0.30199999999999999</v>
      </c>
      <c r="E9" s="144">
        <v>9000000</v>
      </c>
      <c r="F9" s="146"/>
      <c r="G9" s="146"/>
      <c r="H9" s="149">
        <v>0</v>
      </c>
      <c r="I9" s="136">
        <f>E9*H9</f>
        <v>0</v>
      </c>
      <c r="J9" s="25"/>
    </row>
    <row r="10" spans="1:10" ht="3.95" customHeight="1" x14ac:dyDescent="0.2">
      <c r="D10" s="85"/>
      <c r="E10" s="25"/>
      <c r="F10" s="25"/>
      <c r="G10" s="25"/>
      <c r="H10" s="148"/>
      <c r="I10" s="25"/>
      <c r="J10" s="25"/>
    </row>
    <row r="11" spans="1:10" s="7" customFormat="1" ht="12.95" customHeight="1" x14ac:dyDescent="0.2">
      <c r="A11" s="181">
        <v>3</v>
      </c>
      <c r="B11" s="181"/>
      <c r="C11" s="49" t="s">
        <v>7</v>
      </c>
      <c r="D11" s="84">
        <f>E11/E25</f>
        <v>0.152</v>
      </c>
      <c r="E11" s="144">
        <v>4540000</v>
      </c>
      <c r="F11" s="146"/>
      <c r="G11" s="146"/>
      <c r="H11" s="149">
        <v>0</v>
      </c>
      <c r="I11" s="136">
        <f>E11*H11</f>
        <v>0</v>
      </c>
      <c r="J11" s="25"/>
    </row>
    <row r="12" spans="1:10" ht="3.95" customHeight="1" x14ac:dyDescent="0.2">
      <c r="D12" s="85"/>
      <c r="E12" s="25"/>
      <c r="F12" s="25"/>
      <c r="G12" s="25"/>
      <c r="H12" s="150"/>
      <c r="I12" s="25"/>
      <c r="J12" s="164"/>
    </row>
    <row r="13" spans="1:10" s="7" customFormat="1" ht="12.75" customHeight="1" x14ac:dyDescent="0.2">
      <c r="A13" s="181">
        <v>4</v>
      </c>
      <c r="B13" s="181"/>
      <c r="C13" s="49" t="s">
        <v>2</v>
      </c>
      <c r="D13" s="84">
        <f>E13/E25</f>
        <v>0.218</v>
      </c>
      <c r="E13" s="144">
        <v>6500000</v>
      </c>
      <c r="F13" s="146"/>
      <c r="G13" s="146"/>
      <c r="H13" s="151">
        <v>0</v>
      </c>
      <c r="I13" s="134">
        <f>E13*H13</f>
        <v>0</v>
      </c>
      <c r="J13" s="25"/>
    </row>
    <row r="14" spans="1:10" ht="3.95" customHeight="1" x14ac:dyDescent="0.2">
      <c r="B14" s="3"/>
      <c r="D14" s="85"/>
      <c r="E14" s="25"/>
      <c r="F14" s="25"/>
      <c r="G14" s="25"/>
      <c r="H14" s="148"/>
      <c r="I14" s="25"/>
      <c r="J14" s="24"/>
    </row>
    <row r="15" spans="1:10" s="8" customFormat="1" ht="12.95" customHeight="1" x14ac:dyDescent="0.2">
      <c r="A15" s="181">
        <v>5</v>
      </c>
      <c r="B15" s="181"/>
      <c r="C15" s="49" t="s">
        <v>8</v>
      </c>
      <c r="D15" s="84">
        <f>E15/E25</f>
        <v>5.5E-2</v>
      </c>
      <c r="E15" s="144">
        <v>1650000</v>
      </c>
      <c r="F15" s="146"/>
      <c r="G15" s="146"/>
      <c r="H15" s="151">
        <v>0</v>
      </c>
      <c r="I15" s="134">
        <f>E15*H15</f>
        <v>0</v>
      </c>
      <c r="J15" s="25"/>
    </row>
    <row r="16" spans="1:10" ht="3.95" customHeight="1" x14ac:dyDescent="0.2">
      <c r="D16" s="85"/>
      <c r="E16" s="25"/>
      <c r="F16" s="25"/>
      <c r="G16" s="25"/>
      <c r="H16" s="148"/>
      <c r="I16" s="25"/>
      <c r="J16" s="25"/>
    </row>
    <row r="17" spans="1:10" s="7" customFormat="1" ht="12.95" customHeight="1" x14ac:dyDescent="0.2">
      <c r="A17" s="181">
        <v>6</v>
      </c>
      <c r="B17" s="181"/>
      <c r="C17" s="49" t="s">
        <v>3</v>
      </c>
      <c r="D17" s="84">
        <f>E17/E25</f>
        <v>0.05</v>
      </c>
      <c r="E17" s="144">
        <v>1500000</v>
      </c>
      <c r="F17" s="146"/>
      <c r="G17" s="146"/>
      <c r="H17" s="151">
        <v>1</v>
      </c>
      <c r="I17" s="134">
        <f>E17*H17</f>
        <v>1500000</v>
      </c>
      <c r="J17" s="25"/>
    </row>
    <row r="18" spans="1:10" ht="3.95" customHeight="1" x14ac:dyDescent="0.2">
      <c r="B18" s="10"/>
      <c r="D18" s="86"/>
      <c r="E18" s="25"/>
      <c r="F18" s="25"/>
      <c r="G18" s="25"/>
      <c r="H18" s="148"/>
      <c r="I18" s="25"/>
      <c r="J18" s="25"/>
    </row>
    <row r="19" spans="1:10" s="8" customFormat="1" ht="12.95" customHeight="1" x14ac:dyDescent="0.2">
      <c r="A19" s="181">
        <v>7</v>
      </c>
      <c r="B19" s="181"/>
      <c r="C19" s="49" t="s">
        <v>47</v>
      </c>
      <c r="D19" s="84">
        <f>E19/E25</f>
        <v>0.16800000000000001</v>
      </c>
      <c r="E19" s="144">
        <v>5000000</v>
      </c>
      <c r="F19" s="146"/>
      <c r="G19" s="146"/>
      <c r="H19" s="151">
        <v>0</v>
      </c>
      <c r="I19" s="134">
        <f>E19*H19</f>
        <v>0</v>
      </c>
      <c r="J19" s="25"/>
    </row>
    <row r="20" spans="1:10" ht="3.95" customHeight="1" x14ac:dyDescent="0.2">
      <c r="D20" s="86"/>
      <c r="E20" s="25"/>
      <c r="F20" s="25"/>
      <c r="G20" s="25"/>
      <c r="H20" s="148"/>
      <c r="I20" s="25"/>
      <c r="J20" s="25"/>
    </row>
    <row r="21" spans="1:10" s="8" customFormat="1" ht="12.95" customHeight="1" x14ac:dyDescent="0.2">
      <c r="A21" s="181">
        <v>8</v>
      </c>
      <c r="B21" s="181"/>
      <c r="C21" s="49" t="s">
        <v>55</v>
      </c>
      <c r="D21" s="84">
        <f>E21/E25</f>
        <v>1E-3</v>
      </c>
      <c r="E21" s="144">
        <v>36000</v>
      </c>
      <c r="F21" s="146"/>
      <c r="G21" s="146"/>
      <c r="H21" s="151">
        <v>0</v>
      </c>
      <c r="I21" s="134">
        <f>E21*H21</f>
        <v>0</v>
      </c>
      <c r="J21" s="25"/>
    </row>
    <row r="22" spans="1:10" ht="3.95" customHeight="1" x14ac:dyDescent="0.2">
      <c r="D22" s="86"/>
      <c r="E22" s="25"/>
      <c r="F22" s="25"/>
      <c r="G22" s="25"/>
      <c r="H22" s="150"/>
      <c r="I22" s="25"/>
      <c r="J22" s="164"/>
    </row>
    <row r="23" spans="1:10" s="8" customFormat="1" ht="12.95" customHeight="1" x14ac:dyDescent="0.2">
      <c r="A23" s="181">
        <v>9</v>
      </c>
      <c r="B23" s="181"/>
      <c r="C23" s="49" t="s">
        <v>9</v>
      </c>
      <c r="D23" s="84">
        <f>E23/E25</f>
        <v>5.3999999999999999E-2</v>
      </c>
      <c r="E23" s="144">
        <v>1600000</v>
      </c>
      <c r="F23" s="146"/>
      <c r="G23" s="146"/>
      <c r="H23" s="151">
        <v>0.01</v>
      </c>
      <c r="I23" s="134">
        <f>E23*H23</f>
        <v>16000</v>
      </c>
      <c r="J23" s="25"/>
    </row>
    <row r="24" spans="1:10" ht="9.9499999999999993" customHeight="1" x14ac:dyDescent="0.2">
      <c r="B24" s="10"/>
      <c r="D24" s="23"/>
      <c r="E24" s="25"/>
      <c r="F24" s="25"/>
      <c r="G24" s="25"/>
      <c r="H24" s="152"/>
      <c r="I24" s="25"/>
      <c r="J24" s="1"/>
    </row>
    <row r="25" spans="1:10" ht="12.95" customHeight="1" x14ac:dyDescent="0.2">
      <c r="A25" s="103" t="s">
        <v>11</v>
      </c>
      <c r="B25" s="104"/>
      <c r="C25" s="104"/>
      <c r="D25" s="45">
        <f>SUM(D7:D23)</f>
        <v>1</v>
      </c>
      <c r="E25" s="145">
        <f>SUM(E7+E9+E11+E13+E15+E17+E19+E21+E23)</f>
        <v>29836000</v>
      </c>
      <c r="F25" s="146"/>
      <c r="G25" s="146"/>
      <c r="H25" s="153"/>
      <c r="I25" s="145">
        <f>SUM(I7:I23)</f>
        <v>1516000</v>
      </c>
      <c r="J25" s="165"/>
    </row>
    <row r="26" spans="1:10" ht="3.95" customHeight="1" x14ac:dyDescent="0.25">
      <c r="B26" s="111"/>
      <c r="D26" s="23"/>
      <c r="E26" s="25"/>
      <c r="F26" s="25"/>
      <c r="G26" s="25"/>
      <c r="H26" s="154"/>
      <c r="I26" s="31"/>
      <c r="J26" s="1"/>
    </row>
    <row r="27" spans="1:10" s="7" customFormat="1" ht="12.95" customHeight="1" x14ac:dyDescent="0.2">
      <c r="A27" s="120"/>
      <c r="B27" s="48" t="s">
        <v>54</v>
      </c>
      <c r="C27" s="49"/>
      <c r="D27" s="84"/>
      <c r="E27" s="135">
        <v>0</v>
      </c>
      <c r="F27" s="146"/>
      <c r="G27" s="146"/>
      <c r="H27" s="151">
        <v>1</v>
      </c>
      <c r="I27" s="134">
        <f>E27*H27</f>
        <v>0</v>
      </c>
    </row>
    <row r="28" spans="1:10" ht="9.9499999999999993" customHeight="1" x14ac:dyDescent="0.2">
      <c r="D28" s="23"/>
    </row>
    <row r="29" spans="1:10" s="11" customFormat="1" ht="12.95" customHeight="1" x14ac:dyDescent="0.3">
      <c r="A29" s="105" t="s">
        <v>16</v>
      </c>
      <c r="B29" s="106"/>
      <c r="C29" s="106"/>
      <c r="D29" s="87"/>
      <c r="E29" s="87"/>
      <c r="F29" s="87"/>
      <c r="G29" s="87"/>
      <c r="H29" s="128"/>
      <c r="I29" s="129">
        <f>I25+I27</f>
        <v>1516000</v>
      </c>
      <c r="J29" s="166"/>
    </row>
    <row r="30" spans="1:10" ht="15" customHeight="1" x14ac:dyDescent="0.2">
      <c r="A30" s="66"/>
      <c r="B30" s="66"/>
      <c r="C30" s="66"/>
      <c r="D30" s="66"/>
      <c r="E30" s="66"/>
      <c r="F30" s="66"/>
      <c r="G30" s="66"/>
      <c r="I30" s="82"/>
    </row>
    <row r="31" spans="1:10" ht="12.75" customHeight="1" x14ac:dyDescent="0.2">
      <c r="A31" s="64" t="s">
        <v>52</v>
      </c>
      <c r="B31" s="64"/>
      <c r="C31" s="65"/>
      <c r="D31" s="65"/>
      <c r="E31" s="65"/>
      <c r="F31" s="65"/>
      <c r="G31" s="65"/>
      <c r="H31" s="64"/>
      <c r="I31" s="113"/>
      <c r="J31" s="67"/>
    </row>
    <row r="32" spans="1:10" ht="6.75" customHeight="1" x14ac:dyDescent="0.2">
      <c r="A32" s="66"/>
      <c r="B32" s="66"/>
      <c r="C32" s="66"/>
      <c r="D32" s="66"/>
      <c r="E32" s="66"/>
      <c r="F32" s="66"/>
      <c r="G32" s="66"/>
      <c r="I32" s="82"/>
    </row>
    <row r="33" spans="1:10" ht="12.75" customHeight="1" x14ac:dyDescent="0.2">
      <c r="A33" s="67" t="s">
        <v>41</v>
      </c>
      <c r="B33" s="66"/>
      <c r="C33" s="66"/>
      <c r="D33" s="66"/>
      <c r="E33" s="66"/>
      <c r="F33" s="66"/>
      <c r="G33" s="66"/>
      <c r="I33" s="82"/>
    </row>
    <row r="34" spans="1:10" ht="12.75" customHeight="1" x14ac:dyDescent="0.2">
      <c r="A34" s="12"/>
      <c r="B34" s="12"/>
      <c r="E34" s="68"/>
      <c r="F34" s="69" t="s">
        <v>4</v>
      </c>
      <c r="G34" s="69"/>
      <c r="H34" s="182" t="s">
        <v>59</v>
      </c>
      <c r="I34" s="182"/>
      <c r="J34" s="167"/>
    </row>
    <row r="35" spans="1:10" ht="12.75" customHeight="1" x14ac:dyDescent="0.2">
      <c r="B35" s="13" t="s">
        <v>27</v>
      </c>
      <c r="C35" s="26"/>
      <c r="D35" s="26"/>
      <c r="E35" s="62">
        <v>11</v>
      </c>
      <c r="F35" s="70" t="s">
        <v>17</v>
      </c>
      <c r="G35" s="69"/>
      <c r="H35" s="137"/>
      <c r="I35" s="138"/>
      <c r="J35" s="30"/>
    </row>
    <row r="36" spans="1:10" ht="12.75" customHeight="1" x14ac:dyDescent="0.2">
      <c r="B36" s="14" t="s">
        <v>28</v>
      </c>
      <c r="C36" s="27"/>
      <c r="D36" s="27"/>
      <c r="E36" s="63">
        <v>2</v>
      </c>
      <c r="F36" s="71" t="s">
        <v>6</v>
      </c>
      <c r="G36" s="69"/>
      <c r="H36" s="139"/>
      <c r="I36" s="140"/>
      <c r="J36" s="30"/>
    </row>
    <row r="37" spans="1:10" ht="12.75" customHeight="1" x14ac:dyDescent="0.2">
      <c r="B37" s="14" t="s">
        <v>29</v>
      </c>
      <c r="C37" s="27"/>
      <c r="D37" s="27"/>
      <c r="E37" s="63">
        <v>1</v>
      </c>
      <c r="F37" s="71" t="s">
        <v>6</v>
      </c>
      <c r="G37" s="69"/>
      <c r="H37" s="139"/>
      <c r="I37" s="140"/>
      <c r="J37" s="30"/>
    </row>
    <row r="38" spans="1:10" ht="12.75" customHeight="1" x14ac:dyDescent="0.2">
      <c r="B38" s="14" t="s">
        <v>30</v>
      </c>
      <c r="C38" s="27"/>
      <c r="D38" s="27"/>
      <c r="E38" s="63">
        <v>1</v>
      </c>
      <c r="F38" s="71" t="s">
        <v>6</v>
      </c>
      <c r="G38" s="69"/>
      <c r="H38" s="139"/>
      <c r="I38" s="140"/>
      <c r="J38" s="30"/>
    </row>
    <row r="39" spans="1:10" ht="4.5" customHeight="1" x14ac:dyDescent="0.2">
      <c r="A39" s="12"/>
      <c r="B39" s="12"/>
      <c r="C39" s="12"/>
      <c r="E39" s="72"/>
      <c r="F39" s="72"/>
      <c r="G39" s="5"/>
      <c r="H39" s="137"/>
      <c r="I39" s="138"/>
      <c r="J39" s="1"/>
    </row>
    <row r="40" spans="1:10" ht="12.75" customHeight="1" x14ac:dyDescent="0.25">
      <c r="B40" s="162"/>
      <c r="C40" s="27" t="s">
        <v>56</v>
      </c>
      <c r="D40" s="27"/>
      <c r="E40" s="63">
        <v>0</v>
      </c>
      <c r="F40" s="131" t="s">
        <v>62</v>
      </c>
      <c r="G40" s="5"/>
      <c r="H40" s="141"/>
      <c r="I40" s="142"/>
      <c r="J40" s="1"/>
    </row>
    <row r="41" spans="1:10" ht="12.75" customHeight="1" x14ac:dyDescent="0.25">
      <c r="B41" s="162"/>
      <c r="C41" s="27" t="s">
        <v>57</v>
      </c>
      <c r="D41" s="27"/>
      <c r="E41" s="63">
        <v>0</v>
      </c>
      <c r="F41" s="131" t="s">
        <v>62</v>
      </c>
      <c r="G41" s="5"/>
      <c r="H41" s="139"/>
      <c r="I41" s="143"/>
      <c r="J41" s="1"/>
    </row>
    <row r="42" spans="1:10" ht="12.75" customHeight="1" x14ac:dyDescent="0.25">
      <c r="B42" s="162"/>
      <c r="C42" s="27" t="s">
        <v>58</v>
      </c>
      <c r="D42" s="27"/>
      <c r="E42" s="63">
        <v>0</v>
      </c>
      <c r="F42" s="131" t="s">
        <v>63</v>
      </c>
      <c r="G42" s="5"/>
      <c r="H42" s="139"/>
      <c r="I42" s="143"/>
      <c r="J42" s="1"/>
    </row>
    <row r="43" spans="1:10" ht="4.5" customHeight="1" x14ac:dyDescent="0.2">
      <c r="A43" s="12"/>
      <c r="B43" s="12"/>
      <c r="C43" s="74"/>
      <c r="D43" s="74"/>
      <c r="E43" s="74"/>
      <c r="F43" s="74"/>
      <c r="G43" s="74"/>
      <c r="J43" s="1"/>
    </row>
    <row r="44" spans="1:10" ht="12.75" customHeight="1" x14ac:dyDescent="0.2">
      <c r="B44" s="12" t="s">
        <v>26</v>
      </c>
      <c r="C44" s="73"/>
      <c r="D44" s="74"/>
      <c r="E44" s="75">
        <f>SUM(E35:E42)</f>
        <v>15</v>
      </c>
      <c r="F44" s="74"/>
      <c r="G44" s="74"/>
      <c r="I44" s="130"/>
      <c r="J44" s="1"/>
    </row>
    <row r="45" spans="1:10" ht="12.95" customHeight="1" x14ac:dyDescent="0.2">
      <c r="B45" s="12"/>
      <c r="C45" s="74"/>
      <c r="D45" s="74"/>
      <c r="E45" s="74"/>
      <c r="F45" s="74"/>
      <c r="G45" s="74"/>
      <c r="I45" s="110"/>
      <c r="J45" s="1"/>
    </row>
    <row r="46" spans="1:10" ht="12.95" customHeight="1" x14ac:dyDescent="0.2">
      <c r="A46" s="67" t="s">
        <v>14</v>
      </c>
      <c r="B46" s="67"/>
      <c r="C46" s="66"/>
      <c r="D46" s="66"/>
      <c r="E46" s="66"/>
      <c r="F46" s="66"/>
      <c r="G46" s="66"/>
      <c r="H46" s="112"/>
      <c r="I46" s="1"/>
    </row>
    <row r="47" spans="1:10" ht="4.5" customHeight="1" x14ac:dyDescent="0.2">
      <c r="A47" s="67"/>
      <c r="B47" s="67"/>
      <c r="C47" s="67"/>
      <c r="I47" s="1"/>
    </row>
    <row r="48" spans="1:10" ht="12.75" customHeight="1" x14ac:dyDescent="0.2">
      <c r="A48" s="76" t="s">
        <v>10</v>
      </c>
      <c r="B48" s="76"/>
      <c r="E48" s="88">
        <f>I29</f>
        <v>1516000</v>
      </c>
      <c r="I48" s="1"/>
    </row>
    <row r="49" spans="1:9" ht="3.95" customHeight="1" x14ac:dyDescent="0.2">
      <c r="A49" s="12"/>
      <c r="B49" s="12"/>
      <c r="C49" s="12"/>
      <c r="D49" s="12"/>
      <c r="E49" s="73"/>
      <c r="F49" s="180" t="str">
        <f>IF(I29&lt;100000,"! gemäß FA.9 (2): Ist die Bemessungsgrundlage niedriger als 100.000 €, sollte der Ermittlungsweg über Abschätzung des Büro- / Personalaufwandes gewählt werden","")</f>
        <v/>
      </c>
      <c r="G49" s="180"/>
      <c r="H49" s="180"/>
      <c r="I49" s="180"/>
    </row>
    <row r="50" spans="1:9" ht="12.95" customHeight="1" x14ac:dyDescent="0.2">
      <c r="A50" s="12" t="s">
        <v>37</v>
      </c>
      <c r="B50" s="12"/>
      <c r="C50" s="12"/>
      <c r="D50" s="12"/>
      <c r="E50" s="60">
        <f>((0.9672-(125060/((E48/90)+32000))+96.72*(E48/90)^(-(0.25))))*E48/90</f>
        <v>116171</v>
      </c>
      <c r="F50" s="180"/>
      <c r="G50" s="180"/>
      <c r="H50" s="180"/>
      <c r="I50" s="180"/>
    </row>
    <row r="51" spans="1:9" ht="3.95" customHeight="1" x14ac:dyDescent="0.2">
      <c r="A51" s="12"/>
      <c r="B51" s="12"/>
      <c r="E51" s="21"/>
      <c r="F51" s="180"/>
      <c r="G51" s="180"/>
      <c r="H51" s="180"/>
      <c r="I51" s="180"/>
    </row>
    <row r="52" spans="1:9" ht="13.5" customHeight="1" x14ac:dyDescent="0.3">
      <c r="A52" s="16" t="s">
        <v>38</v>
      </c>
      <c r="B52" s="16"/>
      <c r="E52" s="132">
        <f>0.044*E44+0.66</f>
        <v>1.32</v>
      </c>
      <c r="F52" s="180"/>
      <c r="G52" s="180"/>
      <c r="H52" s="180"/>
      <c r="I52" s="180"/>
    </row>
    <row r="53" spans="1:9" ht="3.95" customHeight="1" x14ac:dyDescent="0.2">
      <c r="A53" s="12"/>
      <c r="B53" s="12"/>
      <c r="E53" s="21"/>
      <c r="F53" s="180"/>
      <c r="G53" s="180"/>
      <c r="H53" s="180"/>
      <c r="I53" s="180"/>
    </row>
    <row r="54" spans="1:9" ht="13.5" customHeight="1" x14ac:dyDescent="0.3">
      <c r="A54" s="16" t="s">
        <v>39</v>
      </c>
      <c r="B54" s="16"/>
      <c r="E54" s="133">
        <f>ROUND(E50/E48*100*E52/100,6)</f>
        <v>0.10115200000000001</v>
      </c>
      <c r="F54" s="109" t="s">
        <v>45</v>
      </c>
      <c r="G54" s="109"/>
      <c r="I54"/>
    </row>
    <row r="55" spans="1:9" ht="13.5" customHeight="1" x14ac:dyDescent="0.25">
      <c r="A55" s="16" t="s">
        <v>49</v>
      </c>
      <c r="B55" s="16"/>
      <c r="E55" s="89">
        <v>0</v>
      </c>
      <c r="F55" s="109"/>
      <c r="I55"/>
    </row>
    <row r="56" spans="1:9" ht="3.95" customHeight="1" x14ac:dyDescent="0.25">
      <c r="A56" s="12"/>
      <c r="B56" s="12"/>
      <c r="E56" s="77"/>
      <c r="F56" s="77"/>
      <c r="G56" s="77"/>
      <c r="I56"/>
    </row>
    <row r="57" spans="1:9" ht="15" customHeight="1" x14ac:dyDescent="0.3">
      <c r="A57" s="15" t="s">
        <v>50</v>
      </c>
      <c r="B57" s="13"/>
      <c r="C57" s="78"/>
      <c r="D57" s="78"/>
      <c r="E57" s="79"/>
      <c r="F57" s="114">
        <f>ROUND(E48*E54*(1+E55),2)</f>
        <v>153346</v>
      </c>
      <c r="H57" s="109"/>
      <c r="I57" s="1"/>
    </row>
    <row r="58" spans="1:9" ht="9.75" customHeight="1" x14ac:dyDescent="0.2">
      <c r="A58" s="16"/>
      <c r="B58" s="12"/>
      <c r="C58" s="66"/>
      <c r="D58" s="66"/>
      <c r="E58" s="80"/>
      <c r="F58" s="80"/>
      <c r="G58" s="80"/>
      <c r="I58" s="1"/>
    </row>
    <row r="59" spans="1:9" ht="12.95" customHeight="1" x14ac:dyDescent="0.2">
      <c r="A59" s="16"/>
      <c r="B59" s="12"/>
      <c r="C59" s="66"/>
      <c r="D59" s="119" t="s">
        <v>51</v>
      </c>
      <c r="E59" s="118" t="s">
        <v>5</v>
      </c>
      <c r="F59" s="5"/>
      <c r="G59" s="168"/>
      <c r="H59" s="68"/>
      <c r="I59" s="169"/>
    </row>
    <row r="60" spans="1:9" ht="12.75" customHeight="1" x14ac:dyDescent="0.2">
      <c r="A60" s="66" t="s">
        <v>43</v>
      </c>
      <c r="B60" s="66"/>
      <c r="D60" s="116">
        <v>0.02</v>
      </c>
      <c r="E60" s="89">
        <v>0.02</v>
      </c>
      <c r="F60" s="82">
        <f>$F$57*E60</f>
        <v>3067</v>
      </c>
      <c r="G60" s="121"/>
      <c r="H60" s="170"/>
      <c r="I60" s="82"/>
    </row>
    <row r="61" spans="1:9" ht="12.75" customHeight="1" x14ac:dyDescent="0.2">
      <c r="A61" s="66" t="s">
        <v>18</v>
      </c>
      <c r="B61" s="66"/>
      <c r="D61" s="116">
        <v>0.1</v>
      </c>
      <c r="E61" s="90">
        <v>0.1</v>
      </c>
      <c r="F61" s="82">
        <f t="shared" ref="F61:F69" si="0">$F$57*E61</f>
        <v>15335</v>
      </c>
      <c r="G61" s="122"/>
      <c r="H61" s="171"/>
      <c r="I61" s="82"/>
    </row>
    <row r="62" spans="1:9" ht="12.75" customHeight="1" x14ac:dyDescent="0.2">
      <c r="A62" s="66" t="s">
        <v>19</v>
      </c>
      <c r="B62" s="66"/>
      <c r="D62" s="116">
        <v>0.12</v>
      </c>
      <c r="E62" s="90">
        <v>0.12</v>
      </c>
      <c r="F62" s="82">
        <f t="shared" si="0"/>
        <v>18402</v>
      </c>
      <c r="G62" s="122"/>
      <c r="H62" s="171"/>
      <c r="I62" s="82"/>
    </row>
    <row r="63" spans="1:9" ht="12.75" customHeight="1" x14ac:dyDescent="0.2">
      <c r="A63" s="66" t="s">
        <v>20</v>
      </c>
      <c r="B63" s="66"/>
      <c r="D63" s="116">
        <v>0.04</v>
      </c>
      <c r="E63" s="90">
        <v>0.04</v>
      </c>
      <c r="F63" s="82">
        <f t="shared" si="0"/>
        <v>6134</v>
      </c>
      <c r="G63" s="122"/>
      <c r="H63" s="171"/>
      <c r="I63" s="82"/>
    </row>
    <row r="64" spans="1:9" ht="12.75" customHeight="1" x14ac:dyDescent="0.2">
      <c r="A64" s="66" t="s">
        <v>21</v>
      </c>
      <c r="B64" s="66"/>
      <c r="D64" s="116">
        <v>0.2</v>
      </c>
      <c r="E64" s="90">
        <v>0.2</v>
      </c>
      <c r="F64" s="82">
        <f t="shared" si="0"/>
        <v>30669</v>
      </c>
      <c r="G64" s="122"/>
      <c r="H64" s="171"/>
      <c r="I64" s="82"/>
    </row>
    <row r="65" spans="1:13" ht="12.75" customHeight="1" x14ac:dyDescent="0.2">
      <c r="A65" s="66" t="s">
        <v>22</v>
      </c>
      <c r="B65" s="66"/>
      <c r="D65" s="116">
        <v>7.0000000000000007E-2</v>
      </c>
      <c r="E65" s="90">
        <v>7.0000000000000007E-2</v>
      </c>
      <c r="F65" s="82">
        <f t="shared" si="0"/>
        <v>10734</v>
      </c>
      <c r="G65" s="121"/>
      <c r="H65" s="170"/>
      <c r="I65" s="82"/>
    </row>
    <row r="66" spans="1:13" ht="12.75" customHeight="1" x14ac:dyDescent="0.2">
      <c r="A66" s="66" t="s">
        <v>23</v>
      </c>
      <c r="B66" s="66"/>
      <c r="D66" s="116">
        <v>0.03</v>
      </c>
      <c r="E66" s="90">
        <v>0.03</v>
      </c>
      <c r="F66" s="82">
        <f t="shared" si="0"/>
        <v>4600</v>
      </c>
      <c r="G66" s="122"/>
      <c r="H66" s="171"/>
      <c r="I66" s="82"/>
    </row>
    <row r="67" spans="1:13" ht="12.75" customHeight="1" x14ac:dyDescent="0.2">
      <c r="A67" s="66" t="s">
        <v>33</v>
      </c>
      <c r="B67" s="66"/>
      <c r="D67" s="116">
        <v>7.0000000000000007E-2</v>
      </c>
      <c r="E67" s="90">
        <v>7.0000000000000007E-2</v>
      </c>
      <c r="F67" s="82">
        <f t="shared" si="0"/>
        <v>10734</v>
      </c>
      <c r="G67" s="122"/>
      <c r="H67" s="171"/>
      <c r="I67" s="82"/>
    </row>
    <row r="68" spans="1:13" ht="12.75" customHeight="1" x14ac:dyDescent="0.2">
      <c r="A68" s="66" t="s">
        <v>24</v>
      </c>
      <c r="B68" s="66"/>
      <c r="D68" s="116">
        <v>0.33</v>
      </c>
      <c r="E68" s="90">
        <v>0.33</v>
      </c>
      <c r="F68" s="82">
        <f t="shared" si="0"/>
        <v>50604</v>
      </c>
      <c r="G68" s="122"/>
      <c r="H68" s="171"/>
      <c r="I68" s="82"/>
    </row>
    <row r="69" spans="1:13" ht="12.75" customHeight="1" x14ac:dyDescent="0.2">
      <c r="A69" s="78" t="s">
        <v>34</v>
      </c>
      <c r="B69" s="78"/>
      <c r="C69" s="26"/>
      <c r="D69" s="117">
        <v>0.02</v>
      </c>
      <c r="E69" s="91">
        <v>0.02</v>
      </c>
      <c r="F69" s="83">
        <f t="shared" si="0"/>
        <v>3067</v>
      </c>
      <c r="G69" s="123"/>
      <c r="H69" s="172"/>
      <c r="I69" s="83"/>
    </row>
    <row r="70" spans="1:13" s="159" customFormat="1" ht="18.600000000000001" customHeight="1" x14ac:dyDescent="0.25">
      <c r="A70" s="156" t="s">
        <v>25</v>
      </c>
      <c r="B70" s="156"/>
      <c r="C70" s="156"/>
      <c r="D70" s="178">
        <f>SUM(D60:D69)</f>
        <v>1</v>
      </c>
      <c r="E70" s="157">
        <f>SUM(E60:E69)</f>
        <v>1</v>
      </c>
      <c r="F70" s="158">
        <f>SUM(F60:F69)</f>
        <v>153346</v>
      </c>
      <c r="H70" s="157"/>
      <c r="I70" s="158"/>
    </row>
    <row r="71" spans="1:13" ht="12.75" customHeight="1" x14ac:dyDescent="0.2">
      <c r="A71" s="184" t="s">
        <v>60</v>
      </c>
      <c r="B71" s="81"/>
      <c r="D71" s="121">
        <v>1.4999999999999999E-2</v>
      </c>
      <c r="E71" s="127">
        <v>0</v>
      </c>
      <c r="F71" s="82">
        <f>$F$57*E71</f>
        <v>0</v>
      </c>
      <c r="G71" s="126"/>
      <c r="H71" s="82"/>
      <c r="I71" s="51"/>
      <c r="J71" s="1"/>
    </row>
    <row r="72" spans="1:13" ht="12.75" customHeight="1" x14ac:dyDescent="0.2">
      <c r="A72" s="185" t="s">
        <v>61</v>
      </c>
      <c r="B72" s="155"/>
      <c r="C72" s="26"/>
      <c r="D72" s="160">
        <v>2.5000000000000001E-2</v>
      </c>
      <c r="E72" s="161">
        <v>0</v>
      </c>
      <c r="F72" s="83">
        <f>$F$57*E72</f>
        <v>0</v>
      </c>
      <c r="G72" s="173"/>
      <c r="H72" s="83"/>
      <c r="I72" s="174"/>
      <c r="J72" s="1"/>
    </row>
    <row r="73" spans="1:13" ht="12.75" customHeight="1" x14ac:dyDescent="0.2">
      <c r="A73" s="179" t="s">
        <v>64</v>
      </c>
      <c r="B73" s="179"/>
      <c r="C73" s="179"/>
      <c r="D73" s="177">
        <f>SUM(D70:D72)</f>
        <v>1.04</v>
      </c>
      <c r="E73" s="126">
        <f>E71+E72+E70</f>
        <v>1</v>
      </c>
      <c r="F73" s="158">
        <f>F70+SUM(F71:F72)</f>
        <v>153346</v>
      </c>
      <c r="H73" s="126"/>
      <c r="I73" s="59">
        <f>F73</f>
        <v>153346</v>
      </c>
      <c r="J73" s="1"/>
      <c r="K73" s="6"/>
    </row>
    <row r="74" spans="1:13" ht="12.75" customHeight="1" x14ac:dyDescent="0.2">
      <c r="A74" s="125"/>
      <c r="B74" s="12"/>
      <c r="D74" s="126"/>
      <c r="E74" s="126"/>
      <c r="F74" s="124"/>
      <c r="G74" s="5"/>
      <c r="I74" s="175"/>
      <c r="J74" s="1"/>
    </row>
    <row r="75" spans="1:13" ht="15" x14ac:dyDescent="0.25">
      <c r="A75" s="24" t="s">
        <v>48</v>
      </c>
      <c r="E75" s="107">
        <v>0</v>
      </c>
      <c r="F75" s="108">
        <v>0</v>
      </c>
      <c r="G75" s="176"/>
      <c r="I75" s="52">
        <f>E75*F75</f>
        <v>0</v>
      </c>
      <c r="K75"/>
      <c r="L75"/>
      <c r="M75"/>
    </row>
    <row r="76" spans="1:13" ht="3.95" customHeight="1" x14ac:dyDescent="0.25">
      <c r="I76"/>
    </row>
    <row r="77" spans="1:13" s="16" customFormat="1" ht="12.75" x14ac:dyDescent="0.2">
      <c r="A77" s="54" t="s">
        <v>35</v>
      </c>
      <c r="B77" s="55"/>
      <c r="C77" s="56"/>
      <c r="D77" s="58"/>
      <c r="E77" s="57"/>
      <c r="F77" s="57"/>
      <c r="G77" s="57"/>
      <c r="H77" s="57"/>
      <c r="I77" s="59">
        <f>I73+I75</f>
        <v>153346</v>
      </c>
    </row>
    <row r="78" spans="1:13" s="16" customFormat="1" ht="4.5" customHeight="1" x14ac:dyDescent="0.2">
      <c r="B78" s="17"/>
      <c r="C78" s="18"/>
      <c r="D78" s="32"/>
      <c r="E78" s="33"/>
      <c r="F78" s="33"/>
      <c r="G78" s="33"/>
      <c r="I78" s="51"/>
    </row>
    <row r="79" spans="1:13" s="16" customFormat="1" ht="12.75" x14ac:dyDescent="0.2">
      <c r="A79" s="34" t="s">
        <v>12</v>
      </c>
      <c r="B79" s="17"/>
      <c r="C79" s="18"/>
      <c r="D79" s="32"/>
      <c r="E79" s="92">
        <v>0.04</v>
      </c>
      <c r="F79" s="33"/>
      <c r="G79" s="33"/>
      <c r="I79" s="52">
        <f>ROUND(I77*E79,2)</f>
        <v>6134</v>
      </c>
    </row>
    <row r="80" spans="1:13" s="16" customFormat="1" ht="3" customHeight="1" x14ac:dyDescent="0.2">
      <c r="A80" s="35"/>
      <c r="B80" s="36"/>
      <c r="C80" s="37"/>
      <c r="D80" s="41"/>
      <c r="E80" s="93"/>
      <c r="F80" s="42"/>
      <c r="G80" s="42"/>
      <c r="H80" s="35"/>
      <c r="I80" s="53"/>
    </row>
    <row r="81" spans="1:9" s="16" customFormat="1" ht="3" customHeight="1" x14ac:dyDescent="0.2">
      <c r="B81" s="17"/>
      <c r="C81" s="18"/>
      <c r="D81" s="19"/>
      <c r="E81" s="94"/>
      <c r="F81" s="33"/>
      <c r="G81" s="33"/>
      <c r="I81" s="51"/>
    </row>
    <row r="82" spans="1:9" s="16" customFormat="1" ht="12.75" x14ac:dyDescent="0.2">
      <c r="A82" s="38" t="s">
        <v>42</v>
      </c>
      <c r="B82" s="39"/>
      <c r="C82" s="40"/>
      <c r="D82" s="19"/>
      <c r="E82" s="94"/>
      <c r="F82" s="33"/>
      <c r="G82" s="33"/>
      <c r="I82" s="52">
        <f>I77+I79</f>
        <v>159480</v>
      </c>
    </row>
    <row r="83" spans="1:9" s="16" customFormat="1" ht="12.75" x14ac:dyDescent="0.2">
      <c r="A83" s="16" t="s">
        <v>13</v>
      </c>
      <c r="B83" s="17"/>
      <c r="C83" s="18"/>
      <c r="D83" s="19"/>
      <c r="E83" s="20">
        <v>0.2</v>
      </c>
      <c r="F83" s="20"/>
      <c r="G83" s="20"/>
      <c r="I83" s="52">
        <f>ROUND(I82*E83,2)</f>
        <v>31896</v>
      </c>
    </row>
    <row r="84" spans="1:9" s="16" customFormat="1" ht="3" customHeight="1" x14ac:dyDescent="0.2">
      <c r="B84" s="17"/>
      <c r="C84" s="18"/>
      <c r="D84" s="19"/>
      <c r="E84" s="33"/>
      <c r="F84" s="33"/>
      <c r="G84" s="33"/>
      <c r="I84" s="51"/>
    </row>
    <row r="85" spans="1:9" s="16" customFormat="1" ht="12.75" x14ac:dyDescent="0.2">
      <c r="A85" s="95" t="s">
        <v>36</v>
      </c>
      <c r="B85" s="96"/>
      <c r="C85" s="97"/>
      <c r="D85" s="99"/>
      <c r="E85" s="100"/>
      <c r="F85" s="100"/>
      <c r="G85" s="100"/>
      <c r="H85" s="98"/>
      <c r="I85" s="101">
        <f>SUM(I82:I83)</f>
        <v>191376</v>
      </c>
    </row>
    <row r="86" spans="1:9" ht="5.0999999999999996" customHeight="1" x14ac:dyDescent="0.2"/>
    <row r="87" spans="1:9" ht="12.75" x14ac:dyDescent="0.2">
      <c r="A87" s="102" t="s">
        <v>46</v>
      </c>
      <c r="E87" s="115">
        <f>I82/E25</f>
        <v>5.3449999999999999E-3</v>
      </c>
    </row>
  </sheetData>
  <sheetProtection algorithmName="SHA-512" hashValue="1cEwdhGNi4rJS4tcZj9H6zMilMRXPERiPb+pNJZg1SZFNMgxdXUht4ykm8pwo2MkkU1nerp3bq/tK8JHymIbyg==" saltValue="+kvA4aFOhbxUQgen90MlGw==" spinCount="100000" sheet="1" objects="1" scenarios="1"/>
  <mergeCells count="13">
    <mergeCell ref="A73:C73"/>
    <mergeCell ref="F49:I53"/>
    <mergeCell ref="A21:B21"/>
    <mergeCell ref="H2:I2"/>
    <mergeCell ref="A7:B7"/>
    <mergeCell ref="A9:B9"/>
    <mergeCell ref="A11:B11"/>
    <mergeCell ref="A23:B23"/>
    <mergeCell ref="A17:B17"/>
    <mergeCell ref="A19:B19"/>
    <mergeCell ref="A15:B15"/>
    <mergeCell ref="A13:B13"/>
    <mergeCell ref="H34:I34"/>
  </mergeCells>
  <pageMargins left="0.70866141732283472" right="0.70866141732283472" top="0.74803149606299213" bottom="0.55118110236220474" header="0.31496062992125984" footer="0.31496062992125984"/>
  <pageSetup paperSize="9" scale="72" fitToHeight="2" pageOrder="overThenDown" orientation="portrait" r:id="rId1"/>
  <headerFooter>
    <oddHeader>&amp;L&amp;"Arial,Fett"&amp;K01+037Angebot Freianlagen (Planung + Örtliche Bauaufsicht)
&amp;"Arial,Standard"nach VM.FA.2023&amp;R&amp;"Arial,Standard"&amp;K01+038Version 1
Stand: 15.09.2023</oddHeader>
    <oddFooter>&amp;L&amp;"Arial,Fett"&amp;K01+038LM.VM.2023&amp;"Arial,Standard"  | Freianlagen  |  Angebotsformular&amp;R&amp;"Arial,Standard"&amp;K01+038&amp;P/&amp;N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19050</xdr:colOff>
                    <xdr:row>34</xdr:row>
                    <xdr:rowOff>28575</xdr:rowOff>
                  </from>
                  <to>
                    <xdr:col>8</xdr:col>
                    <xdr:colOff>1019175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7</xdr:col>
                    <xdr:colOff>19050</xdr:colOff>
                    <xdr:row>35</xdr:row>
                    <xdr:rowOff>28575</xdr:rowOff>
                  </from>
                  <to>
                    <xdr:col>8</xdr:col>
                    <xdr:colOff>1028700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36</xdr:row>
                    <xdr:rowOff>28575</xdr:rowOff>
                  </from>
                  <to>
                    <xdr:col>8</xdr:col>
                    <xdr:colOff>1028700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7</xdr:col>
                    <xdr:colOff>19050</xdr:colOff>
                    <xdr:row>37</xdr:row>
                    <xdr:rowOff>28575</xdr:rowOff>
                  </from>
                  <to>
                    <xdr:col>8</xdr:col>
                    <xdr:colOff>1028700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Scroll Bar 6">
              <controlPr defaultSize="0" autoPict="0">
                <anchor moveWithCells="1">
                  <from>
                    <xdr:col>7</xdr:col>
                    <xdr:colOff>19050</xdr:colOff>
                    <xdr:row>39</xdr:row>
                    <xdr:rowOff>28575</xdr:rowOff>
                  </from>
                  <to>
                    <xdr:col>8</xdr:col>
                    <xdr:colOff>1028700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Scroll Bar 7">
              <controlPr defaultSize="0" autoPict="0">
                <anchor moveWithCells="1">
                  <from>
                    <xdr:col>7</xdr:col>
                    <xdr:colOff>19050</xdr:colOff>
                    <xdr:row>40</xdr:row>
                    <xdr:rowOff>28575</xdr:rowOff>
                  </from>
                  <to>
                    <xdr:col>8</xdr:col>
                    <xdr:colOff>1019175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Scroll Bar 8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1028700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Freianlagen</vt:lpstr>
      <vt:lpstr>Freianlagen!Druckbereich</vt:lpstr>
      <vt:lpstr>Freianlagen!Drucktitel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2023-11-17T11:46:31Z</cp:lastPrinted>
  <dcterms:created xsi:type="dcterms:W3CDTF">2009-05-04T08:45:42Z</dcterms:created>
  <dcterms:modified xsi:type="dcterms:W3CDTF">2023-11-17T11:46:46Z</dcterms:modified>
</cp:coreProperties>
</file>