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hlw.pmtools.eu/storage/DOK-ROOT/WEB-DOK/G233/"/>
    </mc:Choice>
  </mc:AlternateContent>
  <xr:revisionPtr revIDLastSave="0" documentId="13_ncr:1_{F18DD0EB-631E-4347-A5A0-8ACD2151E768}" xr6:coauthVersionLast="47" xr6:coauthVersionMax="47" xr10:uidLastSave="{00000000-0000-0000-0000-000000000000}"/>
  <bookViews>
    <workbookView xWindow="-28920" yWindow="-120" windowWidth="29040" windowHeight="15840" tabRatio="914" firstSheet="1" activeTab="1" xr2:uid="{00000000-000D-0000-FFFF-FFFF00000000}"/>
  </bookViews>
  <sheets>
    <sheet name="Tragwerksplanung AR" sheetId="62" state="hidden" r:id="rId1"/>
    <sheet name="Tragwerksplanung" sheetId="61" r:id="rId2"/>
    <sheet name="Tragwerksplanung Umbau" sheetId="63" r:id="rId3"/>
  </sheets>
  <definedNames>
    <definedName name="_xlnm.Print_Area" localSheetId="1">Tragwerksplanung!$A$1:$I$95</definedName>
    <definedName name="_xlnm.Print_Area" localSheetId="0">'Tragwerksplanung AR'!$A$1:$L$92</definedName>
    <definedName name="_xlnm.Print_Area" localSheetId="2">'Tragwerksplanung Umbau'!$A$1:$I$93</definedName>
    <definedName name="_xlnm.Print_Titles" localSheetId="1">Tragwerksplanung!$A:$C,Tragwerksplanung!$3:$3</definedName>
    <definedName name="_xlnm.Print_Titles" localSheetId="0">'Tragwerksplanung AR'!$A:$D,'Tragwerksplanung AR'!$3:$3</definedName>
    <definedName name="_xlnm.Print_Titles" localSheetId="2">'Tragwerksplanung Umbau'!$A:$C,'Tragwerksplanung Umbau'!$3:$3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61" l="1"/>
  <c r="D78" i="61"/>
  <c r="D81" i="61" s="1"/>
  <c r="D79" i="63" l="1"/>
  <c r="D76" i="63"/>
  <c r="E79" i="63"/>
  <c r="I35" i="63"/>
  <c r="I35" i="61"/>
  <c r="I25" i="63"/>
  <c r="I23" i="63"/>
  <c r="I21" i="63"/>
  <c r="I19" i="63"/>
  <c r="I18" i="63"/>
  <c r="I17" i="63"/>
  <c r="I16" i="63"/>
  <c r="I15" i="63"/>
  <c r="I14" i="63"/>
  <c r="I13" i="63"/>
  <c r="I12" i="63"/>
  <c r="I9" i="63"/>
  <c r="L9" i="62"/>
  <c r="F11" i="63"/>
  <c r="I81" i="63"/>
  <c r="E76" i="63"/>
  <c r="E53" i="63"/>
  <c r="E59" i="63" s="1"/>
  <c r="I31" i="63"/>
  <c r="I29" i="63"/>
  <c r="I27" i="63"/>
  <c r="E11" i="63"/>
  <c r="E33" i="63" s="1"/>
  <c r="I7" i="63"/>
  <c r="I23" i="61"/>
  <c r="E53" i="61"/>
  <c r="I33" i="63" l="1"/>
  <c r="D31" i="63"/>
  <c r="D9" i="63"/>
  <c r="D23" i="63"/>
  <c r="D21" i="63"/>
  <c r="D29" i="63"/>
  <c r="D27" i="63"/>
  <c r="D7" i="63"/>
  <c r="D25" i="63"/>
  <c r="D11" i="63"/>
  <c r="G11" i="62"/>
  <c r="L12" i="62"/>
  <c r="I83" i="61"/>
  <c r="L80" i="62"/>
  <c r="G78" i="62"/>
  <c r="G53" i="62"/>
  <c r="G59" i="62" s="1"/>
  <c r="L34" i="62"/>
  <c r="L32" i="62"/>
  <c r="L30" i="62"/>
  <c r="L28" i="62"/>
  <c r="L26" i="62"/>
  <c r="L24" i="62"/>
  <c r="I23" i="62"/>
  <c r="L21" i="62"/>
  <c r="L19" i="62"/>
  <c r="L18" i="62"/>
  <c r="L17" i="62"/>
  <c r="L16" i="62"/>
  <c r="L15" i="62"/>
  <c r="L14" i="62"/>
  <c r="L13" i="62"/>
  <c r="I11" i="62"/>
  <c r="L7" i="62"/>
  <c r="L38" i="62"/>
  <c r="G57" i="62" s="1"/>
  <c r="E11" i="61"/>
  <c r="E78" i="61"/>
  <c r="E81" i="61" s="1"/>
  <c r="E59" i="61"/>
  <c r="I31" i="61"/>
  <c r="I29" i="61"/>
  <c r="I25" i="61"/>
  <c r="I21" i="61"/>
  <c r="I19" i="61"/>
  <c r="I18" i="61"/>
  <c r="I17" i="61"/>
  <c r="I16" i="61"/>
  <c r="I15" i="61"/>
  <c r="I14" i="61"/>
  <c r="I13" i="61"/>
  <c r="I12" i="61"/>
  <c r="I9" i="61"/>
  <c r="I7" i="61"/>
  <c r="I27" i="61"/>
  <c r="G23" i="62"/>
  <c r="G36" i="62" s="1"/>
  <c r="I37" i="63" l="1"/>
  <c r="F59" i="63" s="1"/>
  <c r="D33" i="63"/>
  <c r="I33" i="61"/>
  <c r="E33" i="61"/>
  <c r="D9" i="61" s="1"/>
  <c r="F7" i="62"/>
  <c r="F28" i="62"/>
  <c r="F32" i="62"/>
  <c r="F21" i="62"/>
  <c r="F11" i="62"/>
  <c r="F34" i="62"/>
  <c r="F9" i="62"/>
  <c r="F23" i="62"/>
  <c r="F30" i="62"/>
  <c r="G61" i="62"/>
  <c r="I65" i="62" s="1"/>
  <c r="E57" i="63" l="1"/>
  <c r="E61" i="63" s="1"/>
  <c r="F63" i="63" s="1"/>
  <c r="I37" i="61"/>
  <c r="F59" i="61" s="1"/>
  <c r="D31" i="61"/>
  <c r="D27" i="61"/>
  <c r="D23" i="61"/>
  <c r="D21" i="61"/>
  <c r="D29" i="61"/>
  <c r="D25" i="61"/>
  <c r="D7" i="61"/>
  <c r="D11" i="61"/>
  <c r="I68" i="62"/>
  <c r="I75" i="62"/>
  <c r="I74" i="62"/>
  <c r="I72" i="62"/>
  <c r="I70" i="62"/>
  <c r="I69" i="62"/>
  <c r="I73" i="62"/>
  <c r="I76" i="62"/>
  <c r="I77" i="62"/>
  <c r="I71" i="62"/>
  <c r="F36" i="62"/>
  <c r="F72" i="63" l="1"/>
  <c r="F78" i="63"/>
  <c r="F67" i="63"/>
  <c r="F66" i="63"/>
  <c r="F68" i="63"/>
  <c r="F69" i="63"/>
  <c r="F70" i="63"/>
  <c r="F73" i="63"/>
  <c r="F74" i="63"/>
  <c r="F77" i="63"/>
  <c r="F75" i="63"/>
  <c r="F71" i="63"/>
  <c r="E57" i="61"/>
  <c r="E61" i="61" s="1"/>
  <c r="F80" i="61" s="1"/>
  <c r="D33" i="61"/>
  <c r="I78" i="62"/>
  <c r="L78" i="62" s="1"/>
  <c r="L82" i="62" s="1"/>
  <c r="F76" i="63" l="1"/>
  <c r="F79" i="61"/>
  <c r="F71" i="61"/>
  <c r="F68" i="61"/>
  <c r="F69" i="61"/>
  <c r="F77" i="61"/>
  <c r="F72" i="61"/>
  <c r="F75" i="61"/>
  <c r="F74" i="61"/>
  <c r="F73" i="61"/>
  <c r="F70" i="61"/>
  <c r="F76" i="61"/>
  <c r="L84" i="62"/>
  <c r="L87" i="62"/>
  <c r="F79" i="63" l="1"/>
  <c r="I79" i="63" s="1"/>
  <c r="I83" i="63" s="1"/>
  <c r="I85" i="63" s="1"/>
  <c r="I88" i="63" s="1"/>
  <c r="F78" i="61"/>
  <c r="F81" i="61" s="1"/>
  <c r="G92" i="62"/>
  <c r="L88" i="62"/>
  <c r="L90" i="62" s="1"/>
  <c r="E93" i="63" l="1"/>
  <c r="I89" i="63"/>
  <c r="I91" i="63" s="1"/>
  <c r="I81" i="61"/>
  <c r="I85" i="61" s="1"/>
  <c r="I87" i="61" s="1"/>
  <c r="I90" i="61" s="1"/>
  <c r="I91" i="61" s="1"/>
  <c r="I93" i="61" s="1"/>
  <c r="E95" i="61" l="1"/>
</calcChain>
</file>

<file path=xl/sharedStrings.xml><?xml version="1.0" encoding="utf-8"?>
<sst xmlns="http://schemas.openxmlformats.org/spreadsheetml/2006/main" count="247" uniqueCount="93">
  <si>
    <t>AUFSCHLIESSUNG</t>
  </si>
  <si>
    <t>BAUWERK – ROHBAU</t>
  </si>
  <si>
    <t>BAUWERK – AUSBAU</t>
  </si>
  <si>
    <t>AUSSENANLAGEN</t>
  </si>
  <si>
    <t>mögl Punkte</t>
  </si>
  <si>
    <t>gewählt</t>
  </si>
  <si>
    <t>1 bis 5</t>
  </si>
  <si>
    <t>BAUWERK – TECHNIK</t>
  </si>
  <si>
    <t>Gebäudeautomation</t>
  </si>
  <si>
    <t>EINRICHTUNG</t>
  </si>
  <si>
    <t>RESERVEN</t>
  </si>
  <si>
    <t>Bemessungsgrundlage:</t>
  </si>
  <si>
    <t>ERRICHTUNGSKOSTEN</t>
  </si>
  <si>
    <t>zzgl. Nebenkosten</t>
  </si>
  <si>
    <t>zzgl. MWSt.</t>
  </si>
  <si>
    <t>Vergütungsermittlung</t>
  </si>
  <si>
    <t>BMGL %</t>
  </si>
  <si>
    <t>.01</t>
  </si>
  <si>
    <t>Abwasser-, Wasser-, Gasanlagen</t>
  </si>
  <si>
    <t>.02</t>
  </si>
  <si>
    <t>.03</t>
  </si>
  <si>
    <t>.04</t>
  </si>
  <si>
    <t>.05</t>
  </si>
  <si>
    <t>.06</t>
  </si>
  <si>
    <t>.07</t>
  </si>
  <si>
    <t>.08</t>
  </si>
  <si>
    <t>Wärme- und Kälteversorgungsanlagen</t>
  </si>
  <si>
    <t>Lufttechnische Anlagen</t>
  </si>
  <si>
    <t>Starkstrom - Elektroanlagen</t>
  </si>
  <si>
    <t>Fördertechnische Anlagen</t>
  </si>
  <si>
    <t>Nutzungsspezifische Anlagen</t>
  </si>
  <si>
    <t>Fernmelde-, IT- und Sicherheitsanlagen</t>
  </si>
  <si>
    <t>BEMESSUNGSGRUNDLAGE</t>
  </si>
  <si>
    <t>LPH 2 Vorentwurfsplanung</t>
  </si>
  <si>
    <t>LPH 3 Entwurfsplanung</t>
  </si>
  <si>
    <t>LPH 4 Einreichplanung</t>
  </si>
  <si>
    <t xml:space="preserve">           Mitwirkung an der Vergabe</t>
  </si>
  <si>
    <r>
      <t>Prozentsatz der beauftragten Leistungsphasen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</t>
    </r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</si>
  <si>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</si>
  <si>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(A) Vielfalt der Besonderheiten in den Projektinhalten</t>
  </si>
  <si>
    <t>(B) Komplexität der Projektorganisation</t>
  </si>
  <si>
    <t>(C) Risiko bei der Projektrealisierung</t>
  </si>
  <si>
    <t>(D) Termin und Kostenanforderungen</t>
  </si>
  <si>
    <t>Errichtungskosten in €</t>
  </si>
  <si>
    <t>BMGL in €</t>
  </si>
  <si>
    <t>Nutzungsspezifische Ausstattung</t>
  </si>
  <si>
    <t>Tragwerksplanung nach VM.TW.2014</t>
  </si>
  <si>
    <t>Summe Tragwerksplanung ohne Nebenkosten</t>
  </si>
  <si>
    <t xml:space="preserve">Summe Tragwerksplanung brutto </t>
  </si>
  <si>
    <t>8 bis 42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</si>
  <si>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0,0425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+ 0,83]</t>
    </r>
  </si>
  <si>
    <r>
      <t>%-Satz für TW [h</t>
    </r>
    <r>
      <rPr>
        <vertAlign val="subscript"/>
        <sz val="10"/>
        <rFont val="Arial"/>
        <family val="2"/>
      </rPr>
      <t>TW</t>
    </r>
    <r>
      <rPr>
        <sz val="10"/>
        <rFont val="Arial"/>
        <family val="2"/>
      </rPr>
      <t xml:space="preserve"> = 37,056 x (BMGL)</t>
    </r>
    <r>
      <rPr>
        <vertAlign val="superscript"/>
        <sz val="10"/>
        <rFont val="Arial"/>
        <family val="2"/>
      </rPr>
      <t>(-0,1495)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</si>
  <si>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ERK %</t>
  </si>
  <si>
    <t>Anforderungsmerkmale/Bewertungspunkte</t>
  </si>
  <si>
    <r>
      <rPr>
        <b/>
        <sz val="8"/>
        <color indexed="8"/>
        <rFont val="Arial"/>
        <family val="2"/>
      </rPr>
      <t>Tragwerksplanung</t>
    </r>
    <r>
      <rPr>
        <sz val="8"/>
        <color indexed="8"/>
        <rFont val="Arial"/>
        <family val="2"/>
      </rPr>
      <t xml:space="preserve">                             nach VM.TW.2014</t>
    </r>
  </si>
  <si>
    <t>Summe Tragwerksplanung netto inkl. NK</t>
  </si>
  <si>
    <t>LPH 1 Grundlagenanalyse</t>
  </si>
  <si>
    <t>LPH 5 Ausführungsplanung + Dokumentation</t>
  </si>
  <si>
    <t>LPH 6 Mitwirkung an Ausschreibung</t>
  </si>
  <si>
    <t>LPH 8 Bewehrungsabnahmen, Betonprüfung</t>
  </si>
  <si>
    <t>LPH 9 -</t>
  </si>
  <si>
    <t xml:space="preserve">LPH 7 Begleitung der Bauausführung </t>
  </si>
  <si>
    <t>Prozentanteil an Errichtungskosten (netto, inkl. NK)</t>
  </si>
  <si>
    <r>
      <t xml:space="preserve">NEBENKOSTEN </t>
    </r>
    <r>
      <rPr>
        <sz val="9"/>
        <color indexed="8"/>
        <rFont val="Arial"/>
        <family val="2"/>
      </rPr>
      <t>(Bewilligungen, Anschl.gebühren, …)</t>
    </r>
  </si>
  <si>
    <t>Ermittlung Bemessungsgrundlage (BMGL)</t>
  </si>
  <si>
    <r>
      <t>PLANUNGSLEISTUNGEN</t>
    </r>
    <r>
      <rPr>
        <sz val="10"/>
        <color indexed="8"/>
        <rFont val="Arial"/>
        <family val="2"/>
      </rPr>
      <t xml:space="preserve"> (GP)</t>
    </r>
  </si>
  <si>
    <t>Stundenpool (optionale Leistungen)</t>
  </si>
  <si>
    <t>mvB nach TW.7 (2)</t>
  </si>
  <si>
    <t>Umbauzuschlag nach AR.18 (2) und TW.11</t>
  </si>
  <si>
    <t>Einbaumöbel</t>
  </si>
  <si>
    <t>Serienmöbel</t>
  </si>
  <si>
    <r>
      <t>Vergütung VTW = BMGL x h</t>
    </r>
    <r>
      <rPr>
        <vertAlign val="subscript"/>
        <sz val="10"/>
        <rFont val="Arial"/>
        <family val="2"/>
      </rPr>
      <t>TW</t>
    </r>
    <r>
      <rPr>
        <sz val="10"/>
        <rFont val="Arial"/>
        <family val="2"/>
      </rPr>
      <t xml:space="preserve"> x 100% f</t>
    </r>
    <r>
      <rPr>
        <vertAlign val="subscript"/>
        <sz val="10"/>
        <rFont val="Arial"/>
        <family val="2"/>
      </rPr>
      <t>LPH</t>
    </r>
  </si>
  <si>
    <r>
      <t>Vergütung VTW = BMGL x h</t>
    </r>
    <r>
      <rPr>
        <vertAlign val="subscript"/>
        <sz val="10"/>
        <rFont val="Arial"/>
        <family val="2"/>
      </rPr>
      <t>TW</t>
    </r>
    <r>
      <rPr>
        <sz val="10"/>
        <rFont val="Arial"/>
        <family val="2"/>
      </rPr>
      <t xml:space="preserve"> x 100% f</t>
    </r>
    <r>
      <rPr>
        <vertAlign val="subscript"/>
        <sz val="10"/>
        <rFont val="Arial"/>
        <family val="2"/>
      </rPr>
      <t xml:space="preserve">LPH  </t>
    </r>
    <r>
      <rPr>
        <i/>
        <sz val="10"/>
        <rFont val="Arial"/>
        <family val="2"/>
      </rPr>
      <t>(inkl. Umbauzuschlag)</t>
    </r>
  </si>
  <si>
    <t>LM.VM</t>
  </si>
  <si>
    <t>Tragwerksplanung nach VM.TW.2023</t>
  </si>
  <si>
    <t>NEBENKOSTEN</t>
  </si>
  <si>
    <t>mitzuverarbeitende Bausubstanz (Umbau)</t>
  </si>
  <si>
    <t>über 100 Mio €</t>
  </si>
  <si>
    <t>starke terminliche Verdichtung</t>
  </si>
  <si>
    <t>mehr als 50 Ausführungsbeteiligte</t>
  </si>
  <si>
    <t>gering          durchschnitt.          hoch</t>
  </si>
  <si>
    <r>
      <rPr>
        <b/>
        <sz val="8"/>
        <color rgb="FF000000"/>
        <rFont val="Arial"/>
        <family val="2"/>
      </rPr>
      <t xml:space="preserve">Tragwerksplanung </t>
    </r>
    <r>
      <rPr>
        <sz val="8"/>
        <color indexed="8"/>
        <rFont val="Arial"/>
        <family val="2"/>
      </rPr>
      <t xml:space="preserve">                            
nach VM.TW.2023</t>
    </r>
  </si>
  <si>
    <t>Zusatz Nachweise zur Nachhaltigkeit</t>
  </si>
  <si>
    <t>mehr als 20 Nutzer, Planungsbeteiligte</t>
  </si>
  <si>
    <t>0 bis 2</t>
  </si>
  <si>
    <t>0 bis 3</t>
  </si>
  <si>
    <t>0 bis 5</t>
  </si>
  <si>
    <t>Koordinierung mit PI. (Prüfingenieur)</t>
  </si>
  <si>
    <r>
      <t>Prozentsatz beauftragter LPH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 + Zusatz%pkt.</t>
    </r>
  </si>
  <si>
    <t>gering        durchschnitt.          hoch</t>
  </si>
  <si>
    <t>Umbauzuschlag nach TW.11</t>
  </si>
  <si>
    <t>Zusatz Nachweise Nachhaltigkeit</t>
  </si>
  <si>
    <t>Koordinierung mit PI nach OIB.RL1 (Prüfingenieur)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</si>
</sst>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"/>
    <numFmt numFmtId="165" formatCode="&quot;.&quot;0#"/>
    <numFmt numFmtId="166" formatCode="0.000%"/>
    <numFmt numFmtId="167" formatCode="#,##0&quot; öS&quot;"/>
    <numFmt numFmtId="168" formatCode="#,##0&quot; €&quot;"/>
    <numFmt numFmtId="169" formatCode="#,##0.00000"/>
    <numFmt numFmtId="170" formatCode="_-* #,##0.0000_-;\-* #,##0.0000_-;_-* &quot;-&quot;??_-;_-@_-"/>
    <numFmt numFmtId="171" formatCode="#,##0\ &quot;€&quot;"/>
    <numFmt numFmtId="172" formatCode="0.0%"/>
    <numFmt numFmtId="173" formatCode="#,##0\ &quot;h&quot;"/>
    <numFmt numFmtId="174" formatCode="#,##0.00\ &quot;€/h&quot;"/>
    <numFmt numFmtId="175" formatCode="0.0000%"/>
  </numFmts>
  <fonts count="5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 tint="-0.499984740745262"/>
      <name val="Arial"/>
      <family val="2"/>
    </font>
    <font>
      <sz val="10"/>
      <color theme="0" tint="-0.34998626667073579"/>
      <name val="Arial"/>
      <family val="2"/>
    </font>
    <font>
      <sz val="10"/>
      <color theme="0" tint="-0.2499465926084170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13"/>
      <color theme="0"/>
      <name val="Arial"/>
      <family val="2"/>
    </font>
    <font>
      <b/>
      <sz val="13"/>
      <color theme="0"/>
      <name val="Calibri"/>
      <family val="2"/>
    </font>
    <font>
      <sz val="10"/>
      <color theme="0" tint="-0.249977111117893"/>
      <name val="Arial"/>
      <family val="2"/>
    </font>
    <font>
      <sz val="9"/>
      <color theme="0" tint="-0.249977111117893"/>
      <name val="Arial"/>
      <family val="2"/>
    </font>
    <font>
      <b/>
      <sz val="8"/>
      <color rgb="FF000000"/>
      <name val="Arial"/>
      <family val="2"/>
    </font>
    <font>
      <sz val="14"/>
      <name val="Arial"/>
      <family val="2"/>
    </font>
    <font>
      <sz val="8"/>
      <color rgb="FFFF0000"/>
      <name val="Arial"/>
      <family val="2"/>
    </font>
    <font>
      <sz val="8"/>
      <color theme="1" tint="0.49998474074526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hair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 tint="-0.14996795556505021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/>
      </top>
      <bottom style="hair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/>
      <top style="thin">
        <color theme="0"/>
      </top>
      <bottom style="thin">
        <color theme="0"/>
      </bottom>
      <diagonal/>
    </border>
    <border>
      <left style="thin">
        <color theme="0" tint="-0.14993743705557422"/>
      </left>
      <right/>
      <top/>
      <bottom style="hair">
        <color theme="0"/>
      </bottom>
      <diagonal/>
    </border>
    <border>
      <left style="thin">
        <color theme="0" tint="-0.14993743705557422"/>
      </left>
      <right/>
      <top style="hair">
        <color theme="0"/>
      </top>
      <bottom style="hair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2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7" applyNumberFormat="0" applyAlignment="0" applyProtection="0"/>
    <xf numFmtId="0" fontId="29" fillId="8" borderId="8" applyNumberFormat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0" fillId="9" borderId="8" applyNumberForma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44" fontId="2" fillId="0" borderId="0" applyFont="0" applyFill="0" applyBorder="0" applyAlignment="0" applyProtection="0"/>
    <xf numFmtId="3" fontId="5" fillId="10" borderId="1"/>
    <xf numFmtId="0" fontId="33" fillId="11" borderId="0" applyNumberFormat="0" applyBorder="0" applyAlignment="0" applyProtection="0"/>
    <xf numFmtId="0" fontId="13" fillId="0" borderId="0" applyFont="0" applyFill="0" applyBorder="0" applyAlignment="0" applyProtection="0"/>
    <xf numFmtId="0" fontId="34" fillId="12" borderId="0" applyNumberFormat="0" applyBorder="0" applyAlignment="0" applyProtection="0"/>
    <xf numFmtId="0" fontId="26" fillId="13" borderId="10" applyNumberFormat="0" applyFont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14" borderId="0" applyNumberFormat="0" applyBorder="0" applyAlignment="0" applyProtection="0"/>
    <xf numFmtId="0" fontId="26" fillId="0" borderId="0"/>
    <xf numFmtId="0" fontId="2" fillId="0" borderId="0"/>
    <xf numFmtId="0" fontId="4" fillId="0" borderId="0"/>
    <xf numFmtId="0" fontId="26" fillId="0" borderId="0"/>
    <xf numFmtId="0" fontId="2" fillId="0" borderId="0"/>
    <xf numFmtId="0" fontId="2" fillId="0" borderId="0"/>
    <xf numFmtId="0" fontId="13" fillId="0" borderId="0"/>
    <xf numFmtId="0" fontId="7" fillId="0" borderId="0"/>
    <xf numFmtId="0" fontId="36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2" fillId="15" borderId="15" applyNumberFormat="0" applyAlignment="0" applyProtection="0"/>
  </cellStyleXfs>
  <cellXfs count="315">
    <xf numFmtId="0" fontId="0" fillId="0" borderId="0" xfId="0"/>
    <xf numFmtId="0" fontId="5" fillId="0" borderId="0" xfId="33" applyFont="1"/>
    <xf numFmtId="0" fontId="6" fillId="0" borderId="0" xfId="33" applyFont="1" applyAlignment="1">
      <alignment vertical="center"/>
    </xf>
    <xf numFmtId="1" fontId="5" fillId="0" borderId="0" xfId="33" applyNumberFormat="1" applyFont="1" applyAlignment="1">
      <alignment horizontal="left"/>
    </xf>
    <xf numFmtId="164" fontId="5" fillId="0" borderId="0" xfId="33" applyNumberFormat="1" applyFont="1" applyAlignment="1">
      <alignment horizontal="left"/>
    </xf>
    <xf numFmtId="165" fontId="5" fillId="0" borderId="0" xfId="33" applyNumberFormat="1" applyFont="1" applyAlignment="1">
      <alignment horizontal="left"/>
    </xf>
    <xf numFmtId="0" fontId="6" fillId="0" borderId="0" xfId="33" applyFont="1" applyAlignment="1">
      <alignment horizontal="left"/>
    </xf>
    <xf numFmtId="10" fontId="5" fillId="0" borderId="0" xfId="33" applyNumberFormat="1" applyFont="1" applyAlignment="1">
      <alignment horizontal="right"/>
    </xf>
    <xf numFmtId="3" fontId="5" fillId="0" borderId="0" xfId="33" applyNumberFormat="1" applyFont="1" applyAlignment="1">
      <alignment horizontal="right"/>
    </xf>
    <xf numFmtId="0" fontId="14" fillId="0" borderId="0" xfId="33" applyFont="1" applyAlignment="1">
      <alignment vertical="center"/>
    </xf>
    <xf numFmtId="0" fontId="15" fillId="0" borderId="0" xfId="33" applyFont="1" applyAlignment="1">
      <alignment vertical="center"/>
    </xf>
    <xf numFmtId="10" fontId="15" fillId="0" borderId="0" xfId="33" applyNumberFormat="1" applyFont="1" applyAlignment="1">
      <alignment horizontal="center" vertical="center"/>
    </xf>
    <xf numFmtId="1" fontId="5" fillId="0" borderId="0" xfId="33" applyNumberFormat="1" applyFont="1" applyAlignment="1">
      <alignment horizontal="center"/>
    </xf>
    <xf numFmtId="0" fontId="16" fillId="0" borderId="0" xfId="33" applyFont="1"/>
    <xf numFmtId="0" fontId="6" fillId="0" borderId="0" xfId="33" applyFont="1" applyAlignment="1">
      <alignment horizontal="center"/>
    </xf>
    <xf numFmtId="0" fontId="5" fillId="0" borderId="0" xfId="33" applyFont="1" applyAlignment="1">
      <alignment vertical="top"/>
    </xf>
    <xf numFmtId="0" fontId="6" fillId="0" borderId="0" xfId="33" applyFont="1" applyAlignment="1">
      <alignment vertical="top"/>
    </xf>
    <xf numFmtId="0" fontId="2" fillId="0" borderId="0" xfId="30" applyAlignment="1">
      <alignment vertical="center"/>
    </xf>
    <xf numFmtId="0" fontId="2" fillId="0" borderId="2" xfId="30" applyBorder="1" applyAlignment="1">
      <alignment vertical="center"/>
    </xf>
    <xf numFmtId="0" fontId="2" fillId="0" borderId="3" xfId="30" applyBorder="1" applyAlignment="1">
      <alignment vertical="center"/>
    </xf>
    <xf numFmtId="0" fontId="2" fillId="0" borderId="2" xfId="30" applyBorder="1"/>
    <xf numFmtId="3" fontId="6" fillId="0" borderId="0" xfId="33" applyNumberFormat="1" applyFont="1" applyAlignment="1" applyProtection="1">
      <alignment vertical="top" wrapText="1"/>
      <protection locked="0"/>
    </xf>
    <xf numFmtId="3" fontId="5" fillId="0" borderId="0" xfId="33" applyNumberFormat="1" applyFont="1"/>
    <xf numFmtId="0" fontId="2" fillId="0" borderId="0" xfId="30"/>
    <xf numFmtId="0" fontId="2" fillId="0" borderId="0" xfId="30" applyAlignment="1">
      <alignment horizontal="right"/>
    </xf>
    <xf numFmtId="166" fontId="2" fillId="0" borderId="0" xfId="30" applyNumberFormat="1"/>
    <xf numFmtId="167" fontId="7" fillId="0" borderId="0" xfId="30" applyNumberFormat="1" applyFont="1"/>
    <xf numFmtId="10" fontId="2" fillId="0" borderId="0" xfId="30" applyNumberFormat="1" applyAlignment="1">
      <alignment horizontal="right"/>
    </xf>
    <xf numFmtId="169" fontId="2" fillId="0" borderId="0" xfId="30" applyNumberFormat="1" applyAlignment="1">
      <alignment vertical="center"/>
    </xf>
    <xf numFmtId="168" fontId="10" fillId="0" borderId="0" xfId="30" applyNumberFormat="1" applyFont="1" applyAlignment="1">
      <alignment vertical="center"/>
    </xf>
    <xf numFmtId="3" fontId="15" fillId="0" borderId="0" xfId="33" applyNumberFormat="1" applyFont="1" applyAlignment="1">
      <alignment horizontal="center" vertical="center"/>
    </xf>
    <xf numFmtId="10" fontId="5" fillId="0" borderId="0" xfId="33" applyNumberFormat="1" applyFont="1"/>
    <xf numFmtId="0" fontId="9" fillId="0" borderId="0" xfId="33" applyFont="1"/>
    <xf numFmtId="3" fontId="10" fillId="0" borderId="0" xfId="33" applyNumberFormat="1" applyFont="1" applyProtection="1">
      <protection locked="0"/>
    </xf>
    <xf numFmtId="3" fontId="9" fillId="0" borderId="0" xfId="33" applyNumberFormat="1" applyFont="1"/>
    <xf numFmtId="0" fontId="5" fillId="0" borderId="2" xfId="33" applyFont="1" applyBorder="1"/>
    <xf numFmtId="0" fontId="5" fillId="0" borderId="3" xfId="33" applyFont="1" applyBorder="1"/>
    <xf numFmtId="0" fontId="5" fillId="0" borderId="0" xfId="33" applyFont="1" applyAlignment="1">
      <alignment horizontal="left"/>
    </xf>
    <xf numFmtId="3" fontId="5" fillId="0" borderId="0" xfId="33" applyNumberFormat="1" applyFont="1" applyAlignment="1">
      <alignment horizontal="left" wrapText="1"/>
    </xf>
    <xf numFmtId="0" fontId="3" fillId="0" borderId="0" xfId="12" applyFont="1" applyFill="1" applyBorder="1" applyAlignment="1">
      <alignment horizontal="center" vertical="center"/>
    </xf>
    <xf numFmtId="0" fontId="6" fillId="0" borderId="2" xfId="33" applyFont="1" applyBorder="1" applyAlignment="1">
      <alignment horizontal="left"/>
    </xf>
    <xf numFmtId="0" fontId="6" fillId="0" borderId="3" xfId="33" applyFont="1" applyBorder="1" applyAlignment="1">
      <alignment horizontal="left"/>
    </xf>
    <xf numFmtId="10" fontId="17" fillId="0" borderId="0" xfId="33" applyNumberFormat="1" applyFont="1" applyAlignment="1">
      <alignment horizontal="left" wrapText="1"/>
    </xf>
    <xf numFmtId="3" fontId="9" fillId="0" borderId="0" xfId="33" applyNumberFormat="1" applyFont="1" applyAlignment="1">
      <alignment horizontal="right"/>
    </xf>
    <xf numFmtId="3" fontId="16" fillId="0" borderId="0" xfId="33" applyNumberFormat="1" applyFont="1" applyAlignment="1">
      <alignment horizontal="right"/>
    </xf>
    <xf numFmtId="10" fontId="5" fillId="0" borderId="2" xfId="33" applyNumberFormat="1" applyFont="1" applyBorder="1" applyAlignment="1">
      <alignment horizontal="right"/>
    </xf>
    <xf numFmtId="168" fontId="2" fillId="0" borderId="0" xfId="30" applyNumberFormat="1"/>
    <xf numFmtId="168" fontId="7" fillId="0" borderId="0" xfId="30" applyNumberFormat="1" applyFont="1"/>
    <xf numFmtId="9" fontId="2" fillId="0" borderId="0" xfId="30" applyNumberFormat="1" applyAlignment="1">
      <alignment horizontal="center"/>
    </xf>
    <xf numFmtId="166" fontId="2" fillId="0" borderId="0" xfId="30" applyNumberFormat="1" applyAlignment="1">
      <alignment horizontal="left"/>
    </xf>
    <xf numFmtId="0" fontId="2" fillId="0" borderId="4" xfId="30" applyBorder="1"/>
    <xf numFmtId="0" fontId="2" fillId="0" borderId="4" xfId="30" applyBorder="1" applyAlignment="1">
      <alignment horizontal="right"/>
    </xf>
    <xf numFmtId="166" fontId="2" fillId="0" borderId="4" xfId="30" applyNumberFormat="1" applyBorder="1"/>
    <xf numFmtId="0" fontId="1" fillId="0" borderId="0" xfId="30" applyFont="1"/>
    <xf numFmtId="0" fontId="1" fillId="0" borderId="0" xfId="30" applyFont="1" applyAlignment="1">
      <alignment horizontal="right"/>
    </xf>
    <xf numFmtId="166" fontId="1" fillId="0" borderId="0" xfId="30" applyNumberFormat="1" applyFont="1"/>
    <xf numFmtId="167" fontId="7" fillId="0" borderId="4" xfId="30" applyNumberFormat="1" applyFont="1" applyBorder="1"/>
    <xf numFmtId="167" fontId="7" fillId="0" borderId="5" xfId="30" applyNumberFormat="1" applyFont="1" applyBorder="1"/>
    <xf numFmtId="0" fontId="2" fillId="0" borderId="5" xfId="30" applyBorder="1"/>
    <xf numFmtId="0" fontId="19" fillId="16" borderId="0" xfId="33" applyFont="1" applyFill="1"/>
    <xf numFmtId="0" fontId="19" fillId="0" borderId="0" xfId="33" applyFont="1"/>
    <xf numFmtId="9" fontId="2" fillId="0" borderId="4" xfId="30" applyNumberFormat="1" applyBorder="1" applyAlignment="1">
      <alignment horizontal="center"/>
    </xf>
    <xf numFmtId="9" fontId="2" fillId="0" borderId="5" xfId="30" applyNumberFormat="1" applyBorder="1" applyAlignment="1">
      <alignment horizontal="center"/>
    </xf>
    <xf numFmtId="3" fontId="14" fillId="0" borderId="0" xfId="33" applyNumberFormat="1" applyFont="1" applyAlignment="1">
      <alignment vertical="center"/>
    </xf>
    <xf numFmtId="10" fontId="15" fillId="0" borderId="0" xfId="33" applyNumberFormat="1" applyFont="1" applyAlignment="1">
      <alignment horizontal="right" vertical="center"/>
    </xf>
    <xf numFmtId="9" fontId="1" fillId="16" borderId="0" xfId="33" applyNumberFormat="1" applyFont="1" applyFill="1"/>
    <xf numFmtId="0" fontId="6" fillId="0" borderId="16" xfId="33" applyFont="1" applyBorder="1" applyAlignment="1">
      <alignment vertical="center"/>
    </xf>
    <xf numFmtId="0" fontId="14" fillId="0" borderId="2" xfId="33" applyFont="1" applyBorder="1" applyAlignment="1">
      <alignment vertical="center"/>
    </xf>
    <xf numFmtId="0" fontId="6" fillId="0" borderId="2" xfId="33" applyFont="1" applyBorder="1" applyAlignment="1">
      <alignment vertical="center"/>
    </xf>
    <xf numFmtId="164" fontId="10" fillId="16" borderId="16" xfId="33" applyNumberFormat="1" applyFont="1" applyFill="1" applyBorder="1" applyAlignment="1">
      <alignment horizontal="left" vertical="center"/>
    </xf>
    <xf numFmtId="0" fontId="10" fillId="16" borderId="16" xfId="33" applyFont="1" applyFill="1" applyBorder="1" applyAlignment="1">
      <alignment vertical="center"/>
    </xf>
    <xf numFmtId="164" fontId="5" fillId="0" borderId="17" xfId="33" applyNumberFormat="1" applyFont="1" applyBorder="1" applyAlignment="1">
      <alignment horizontal="left"/>
    </xf>
    <xf numFmtId="0" fontId="5" fillId="0" borderId="17" xfId="33" applyFont="1" applyBorder="1"/>
    <xf numFmtId="164" fontId="5" fillId="0" borderId="18" xfId="33" applyNumberFormat="1" applyFont="1" applyBorder="1" applyAlignment="1">
      <alignment horizontal="left"/>
    </xf>
    <xf numFmtId="0" fontId="5" fillId="0" borderId="18" xfId="33" applyFont="1" applyBorder="1"/>
    <xf numFmtId="165" fontId="5" fillId="0" borderId="17" xfId="33" applyNumberFormat="1" applyFont="1" applyBorder="1" applyAlignment="1">
      <alignment horizontal="left"/>
    </xf>
    <xf numFmtId="0" fontId="5" fillId="0" borderId="18" xfId="33" applyFont="1" applyBorder="1" applyAlignment="1">
      <alignment horizontal="left"/>
    </xf>
    <xf numFmtId="3" fontId="15" fillId="0" borderId="0" xfId="33" applyNumberFormat="1" applyFont="1" applyAlignment="1">
      <alignment horizontal="right" vertical="center"/>
    </xf>
    <xf numFmtId="42" fontId="2" fillId="0" borderId="0" xfId="30" applyNumberFormat="1"/>
    <xf numFmtId="42" fontId="1" fillId="0" borderId="0" xfId="30" applyNumberFormat="1" applyFont="1"/>
    <xf numFmtId="42" fontId="2" fillId="0" borderId="4" xfId="30" applyNumberFormat="1" applyBorder="1"/>
    <xf numFmtId="0" fontId="1" fillId="16" borderId="0" xfId="30" applyFont="1" applyFill="1"/>
    <xf numFmtId="0" fontId="1" fillId="16" borderId="0" xfId="30" applyFont="1" applyFill="1" applyAlignment="1">
      <alignment horizontal="right"/>
    </xf>
    <xf numFmtId="166" fontId="1" fillId="16" borderId="0" xfId="30" applyNumberFormat="1" applyFont="1" applyFill="1"/>
    <xf numFmtId="0" fontId="2" fillId="16" borderId="0" xfId="30" applyFill="1"/>
    <xf numFmtId="168" fontId="20" fillId="16" borderId="0" xfId="30" applyNumberFormat="1" applyFont="1" applyFill="1"/>
    <xf numFmtId="42" fontId="1" fillId="16" borderId="0" xfId="30" applyNumberFormat="1" applyFont="1" applyFill="1"/>
    <xf numFmtId="0" fontId="10" fillId="0" borderId="0" xfId="33" applyFont="1" applyAlignment="1">
      <alignment horizontal="left"/>
    </xf>
    <xf numFmtId="1" fontId="3" fillId="17" borderId="2" xfId="12" applyNumberFormat="1" applyFont="1" applyFill="1" applyBorder="1" applyAlignment="1" applyProtection="1">
      <alignment horizontal="center" vertical="center"/>
      <protection locked="0"/>
    </xf>
    <xf numFmtId="1" fontId="3" fillId="17" borderId="3" xfId="12" applyNumberFormat="1" applyFont="1" applyFill="1" applyBorder="1" applyAlignment="1" applyProtection="1">
      <alignment horizontal="center" vertical="center"/>
      <protection locked="0"/>
    </xf>
    <xf numFmtId="1" fontId="5" fillId="17" borderId="0" xfId="12" applyNumberFormat="1" applyFont="1" applyFill="1" applyBorder="1" applyAlignment="1" applyProtection="1">
      <alignment horizontal="center" vertical="center"/>
      <protection locked="0"/>
    </xf>
    <xf numFmtId="0" fontId="43" fillId="0" borderId="0" xfId="33" applyFont="1"/>
    <xf numFmtId="42" fontId="9" fillId="0" borderId="0" xfId="33" applyNumberFormat="1" applyFont="1"/>
    <xf numFmtId="42" fontId="9" fillId="0" borderId="0" xfId="33" applyNumberFormat="1" applyFont="1" applyAlignment="1">
      <alignment horizontal="right"/>
    </xf>
    <xf numFmtId="42" fontId="9" fillId="16" borderId="16" xfId="33" applyNumberFormat="1" applyFont="1" applyFill="1" applyBorder="1"/>
    <xf numFmtId="42" fontId="9" fillId="16" borderId="19" xfId="33" applyNumberFormat="1" applyFont="1" applyFill="1" applyBorder="1"/>
    <xf numFmtId="3" fontId="6" fillId="0" borderId="0" xfId="33" applyNumberFormat="1" applyFont="1" applyAlignment="1">
      <alignment vertical="top" wrapText="1"/>
    </xf>
    <xf numFmtId="0" fontId="1" fillId="16" borderId="4" xfId="31" applyFont="1" applyFill="1" applyBorder="1" applyAlignment="1">
      <alignment vertical="center"/>
    </xf>
    <xf numFmtId="0" fontId="2" fillId="16" borderId="4" xfId="31" applyFill="1" applyBorder="1" applyAlignment="1">
      <alignment horizontal="right" vertical="center"/>
    </xf>
    <xf numFmtId="0" fontId="2" fillId="0" borderId="0" xfId="31" applyAlignment="1">
      <alignment vertical="center"/>
    </xf>
    <xf numFmtId="0" fontId="1" fillId="0" borderId="0" xfId="31" applyFont="1" applyAlignment="1">
      <alignment vertical="center"/>
    </xf>
    <xf numFmtId="1" fontId="3" fillId="0" borderId="0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center" vertical="center"/>
    </xf>
    <xf numFmtId="0" fontId="3" fillId="0" borderId="2" xfId="12" applyFont="1" applyBorder="1" applyAlignment="1" applyProtection="1">
      <alignment horizontal="center" vertical="center"/>
    </xf>
    <xf numFmtId="0" fontId="3" fillId="0" borderId="3" xfId="12" applyFont="1" applyBorder="1" applyAlignment="1" applyProtection="1">
      <alignment horizontal="center" vertical="center"/>
    </xf>
    <xf numFmtId="1" fontId="3" fillId="0" borderId="0" xfId="12" applyNumberFormat="1" applyFont="1" applyFill="1" applyBorder="1" applyAlignment="1" applyProtection="1">
      <alignment horizontal="center" vertical="center"/>
    </xf>
    <xf numFmtId="1" fontId="5" fillId="0" borderId="0" xfId="12" applyNumberFormat="1" applyFont="1" applyBorder="1" applyAlignment="1" applyProtection="1">
      <alignment horizontal="center" vertical="center"/>
    </xf>
    <xf numFmtId="1" fontId="5" fillId="0" borderId="0" xfId="12" applyNumberFormat="1" applyFont="1" applyFill="1" applyBorder="1" applyAlignment="1" applyProtection="1">
      <alignment horizontal="center" vertical="center"/>
    </xf>
    <xf numFmtId="1" fontId="5" fillId="16" borderId="0" xfId="12" applyNumberFormat="1" applyFont="1" applyFill="1" applyBorder="1" applyAlignment="1" applyProtection="1">
      <alignment horizontal="center" vertical="center"/>
    </xf>
    <xf numFmtId="0" fontId="9" fillId="0" borderId="0" xfId="31" applyFont="1" applyAlignment="1">
      <alignment vertical="center"/>
    </xf>
    <xf numFmtId="166" fontId="1" fillId="0" borderId="0" xfId="22" applyNumberFormat="1" applyFont="1" applyFill="1" applyAlignment="1" applyProtection="1">
      <alignment horizontal="right" vertical="center"/>
    </xf>
    <xf numFmtId="0" fontId="2" fillId="0" borderId="2" xfId="31" applyBorder="1" applyAlignment="1">
      <alignment vertical="center"/>
    </xf>
    <xf numFmtId="166" fontId="1" fillId="0" borderId="2" xfId="31" applyNumberFormat="1" applyFont="1" applyBorder="1" applyAlignment="1">
      <alignment horizontal="right" vertical="center"/>
    </xf>
    <xf numFmtId="166" fontId="1" fillId="0" borderId="0" xfId="31" applyNumberFormat="1" applyFont="1" applyAlignment="1">
      <alignment horizontal="right" vertical="center"/>
    </xf>
    <xf numFmtId="0" fontId="44" fillId="0" borderId="0" xfId="31" applyFont="1" applyAlignment="1">
      <alignment vertical="center"/>
    </xf>
    <xf numFmtId="0" fontId="45" fillId="0" borderId="0" xfId="31" applyFont="1" applyAlignment="1">
      <alignment horizontal="right" vertical="center"/>
    </xf>
    <xf numFmtId="0" fontId="44" fillId="0" borderId="2" xfId="31" applyFont="1" applyBorder="1" applyAlignment="1">
      <alignment vertical="center"/>
    </xf>
    <xf numFmtId="0" fontId="45" fillId="0" borderId="2" xfId="31" applyFont="1" applyBorder="1" applyAlignment="1">
      <alignment horizontal="right" vertical="center"/>
    </xf>
    <xf numFmtId="9" fontId="5" fillId="0" borderId="0" xfId="33" applyNumberFormat="1" applyFont="1" applyAlignment="1">
      <alignment horizontal="center"/>
    </xf>
    <xf numFmtId="168" fontId="2" fillId="0" borderId="0" xfId="31" applyNumberFormat="1" applyAlignment="1">
      <alignment vertical="center"/>
    </xf>
    <xf numFmtId="168" fontId="2" fillId="0" borderId="2" xfId="31" applyNumberFormat="1" applyBorder="1" applyAlignment="1">
      <alignment vertical="center"/>
    </xf>
    <xf numFmtId="172" fontId="5" fillId="0" borderId="16" xfId="33" applyNumberFormat="1" applyFont="1" applyBorder="1" applyAlignment="1">
      <alignment horizontal="right" vertical="center"/>
    </xf>
    <xf numFmtId="172" fontId="5" fillId="0" borderId="0" xfId="33" applyNumberFormat="1" applyFont="1" applyAlignment="1">
      <alignment horizontal="right"/>
    </xf>
    <xf numFmtId="172" fontId="5" fillId="0" borderId="17" xfId="33" applyNumberFormat="1" applyFont="1" applyBorder="1" applyAlignment="1">
      <alignment horizontal="right"/>
    </xf>
    <xf numFmtId="172" fontId="5" fillId="0" borderId="18" xfId="33" applyNumberFormat="1" applyFont="1" applyBorder="1" applyAlignment="1">
      <alignment horizontal="right"/>
    </xf>
    <xf numFmtId="172" fontId="5" fillId="0" borderId="0" xfId="33" applyNumberFormat="1" applyFont="1" applyAlignment="1">
      <alignment horizontal="right" vertical="center"/>
    </xf>
    <xf numFmtId="10" fontId="2" fillId="17" borderId="19" xfId="31" applyNumberFormat="1" applyFill="1" applyBorder="1" applyAlignment="1" applyProtection="1">
      <alignment horizontal="right" vertical="center"/>
      <protection locked="0"/>
    </xf>
    <xf numFmtId="10" fontId="2" fillId="17" borderId="20" xfId="31" applyNumberFormat="1" applyFill="1" applyBorder="1" applyAlignment="1" applyProtection="1">
      <alignment horizontal="right" vertical="center"/>
      <protection locked="0"/>
    </xf>
    <xf numFmtId="10" fontId="2" fillId="17" borderId="21" xfId="31" applyNumberFormat="1" applyFill="1" applyBorder="1" applyAlignment="1" applyProtection="1">
      <alignment horizontal="right" vertical="center"/>
      <protection locked="0"/>
    </xf>
    <xf numFmtId="10" fontId="2" fillId="16" borderId="0" xfId="30" applyNumberFormat="1" applyFill="1"/>
    <xf numFmtId="10" fontId="2" fillId="0" borderId="0" xfId="30" applyNumberFormat="1" applyAlignment="1">
      <alignment horizontal="center"/>
    </xf>
    <xf numFmtId="10" fontId="2" fillId="17" borderId="0" xfId="30" applyNumberFormat="1" applyFill="1" applyAlignment="1" applyProtection="1">
      <alignment horizontal="right"/>
      <protection locked="0"/>
    </xf>
    <xf numFmtId="10" fontId="2" fillId="0" borderId="4" xfId="30" applyNumberFormat="1" applyBorder="1" applyAlignment="1">
      <alignment horizontal="center"/>
    </xf>
    <xf numFmtId="10" fontId="2" fillId="0" borderId="5" xfId="30" applyNumberFormat="1" applyBorder="1" applyAlignment="1">
      <alignment horizontal="center"/>
    </xf>
    <xf numFmtId="0" fontId="46" fillId="18" borderId="0" xfId="30" applyFont="1" applyFill="1"/>
    <xf numFmtId="0" fontId="46" fillId="18" borderId="0" xfId="30" applyFont="1" applyFill="1" applyAlignment="1">
      <alignment horizontal="right"/>
    </xf>
    <xf numFmtId="166" fontId="46" fillId="18" borderId="0" xfId="30" applyNumberFormat="1" applyFont="1" applyFill="1"/>
    <xf numFmtId="0" fontId="47" fillId="18" borderId="0" xfId="30" applyFont="1" applyFill="1"/>
    <xf numFmtId="167" fontId="48" fillId="18" borderId="0" xfId="30" applyNumberFormat="1" applyFont="1" applyFill="1"/>
    <xf numFmtId="9" fontId="47" fillId="18" borderId="0" xfId="30" applyNumberFormat="1" applyFont="1" applyFill="1" applyAlignment="1">
      <alignment horizontal="center"/>
    </xf>
    <xf numFmtId="42" fontId="46" fillId="18" borderId="0" xfId="30" applyNumberFormat="1" applyFont="1" applyFill="1"/>
    <xf numFmtId="42" fontId="11" fillId="18" borderId="0" xfId="31" applyNumberFormat="1" applyFont="1" applyFill="1" applyAlignment="1">
      <alignment horizontal="right" vertical="center"/>
    </xf>
    <xf numFmtId="0" fontId="49" fillId="18" borderId="0" xfId="33" applyFont="1" applyFill="1"/>
    <xf numFmtId="3" fontId="50" fillId="18" borderId="0" xfId="33" applyNumberFormat="1" applyFont="1" applyFill="1" applyAlignment="1">
      <alignment horizontal="center"/>
    </xf>
    <xf numFmtId="42" fontId="46" fillId="18" borderId="22" xfId="33" applyNumberFormat="1" applyFont="1" applyFill="1" applyBorder="1" applyAlignment="1">
      <alignment horizontal="right"/>
    </xf>
    <xf numFmtId="0" fontId="22" fillId="0" borderId="0" xfId="33" applyFont="1"/>
    <xf numFmtId="0" fontId="23" fillId="0" borderId="0" xfId="33" applyFont="1" applyAlignment="1">
      <alignment horizontal="left"/>
    </xf>
    <xf numFmtId="10" fontId="22" fillId="0" borderId="0" xfId="22" applyNumberFormat="1" applyFont="1" applyProtection="1"/>
    <xf numFmtId="42" fontId="47" fillId="0" borderId="19" xfId="33" applyNumberFormat="1" applyFont="1" applyBorder="1"/>
    <xf numFmtId="42" fontId="9" fillId="16" borderId="20" xfId="33" applyNumberFormat="1" applyFont="1" applyFill="1" applyBorder="1"/>
    <xf numFmtId="9" fontId="5" fillId="17" borderId="19" xfId="33" applyNumberFormat="1" applyFont="1" applyFill="1" applyBorder="1" applyAlignment="1" applyProtection="1">
      <alignment horizontal="right"/>
      <protection locked="0"/>
    </xf>
    <xf numFmtId="9" fontId="5" fillId="0" borderId="20" xfId="33" applyNumberFormat="1" applyFont="1" applyBorder="1" applyAlignment="1">
      <alignment horizontal="right"/>
    </xf>
    <xf numFmtId="9" fontId="5" fillId="17" borderId="20" xfId="33" applyNumberFormat="1" applyFont="1" applyFill="1" applyBorder="1" applyAlignment="1" applyProtection="1">
      <alignment horizontal="right"/>
      <protection locked="0"/>
    </xf>
    <xf numFmtId="9" fontId="6" fillId="0" borderId="20" xfId="33" applyNumberFormat="1" applyFont="1" applyBorder="1" applyAlignment="1">
      <alignment horizontal="right"/>
    </xf>
    <xf numFmtId="0" fontId="1" fillId="16" borderId="0" xfId="33" applyFont="1" applyFill="1" applyAlignment="1">
      <alignment horizontal="left" vertical="center"/>
    </xf>
    <xf numFmtId="0" fontId="19" fillId="16" borderId="0" xfId="33" applyFont="1" applyFill="1" applyAlignment="1">
      <alignment vertical="center"/>
    </xf>
    <xf numFmtId="0" fontId="46" fillId="18" borderId="0" xfId="33" applyFont="1" applyFill="1" applyAlignment="1">
      <alignment horizontal="left" vertical="center"/>
    </xf>
    <xf numFmtId="0" fontId="49" fillId="18" borderId="0" xfId="33" applyFont="1" applyFill="1" applyAlignment="1">
      <alignment vertical="center"/>
    </xf>
    <xf numFmtId="173" fontId="9" fillId="17" borderId="24" xfId="33" applyNumberFormat="1" applyFont="1" applyFill="1" applyBorder="1" applyProtection="1">
      <protection locked="0"/>
    </xf>
    <xf numFmtId="174" fontId="2" fillId="17" borderId="0" xfId="31" applyNumberFormat="1" applyFill="1" applyAlignment="1" applyProtection="1">
      <alignment horizontal="right" vertical="center"/>
      <protection locked="0"/>
    </xf>
    <xf numFmtId="0" fontId="2" fillId="0" borderId="0" xfId="31" applyAlignment="1">
      <alignment horizontal="left"/>
    </xf>
    <xf numFmtId="0" fontId="2" fillId="0" borderId="0" xfId="31"/>
    <xf numFmtId="10" fontId="2" fillId="0" borderId="0" xfId="31" applyNumberFormat="1" applyAlignment="1">
      <alignment horizontal="right"/>
    </xf>
    <xf numFmtId="10" fontId="2" fillId="0" borderId="6" xfId="31" applyNumberFormat="1" applyBorder="1" applyAlignment="1">
      <alignment horizontal="right"/>
    </xf>
    <xf numFmtId="168" fontId="9" fillId="0" borderId="0" xfId="31" applyNumberFormat="1" applyFont="1"/>
    <xf numFmtId="10" fontId="43" fillId="0" borderId="0" xfId="33" applyNumberFormat="1" applyFont="1"/>
    <xf numFmtId="4" fontId="2" fillId="16" borderId="0" xfId="30" applyNumberFormat="1" applyFill="1"/>
    <xf numFmtId="175" fontId="1" fillId="16" borderId="0" xfId="22" applyNumberFormat="1" applyFont="1" applyFill="1" applyAlignment="1" applyProtection="1">
      <alignment horizontal="right"/>
    </xf>
    <xf numFmtId="3" fontId="17" fillId="0" borderId="27" xfId="33" applyNumberFormat="1" applyFont="1" applyBorder="1" applyAlignment="1">
      <alignment horizontal="right" vertical="center"/>
    </xf>
    <xf numFmtId="3" fontId="17" fillId="0" borderId="27" xfId="33" applyNumberFormat="1" applyFont="1" applyBorder="1" applyAlignment="1">
      <alignment horizontal="center" vertical="center"/>
    </xf>
    <xf numFmtId="3" fontId="14" fillId="0" borderId="28" xfId="33" applyNumberFormat="1" applyFont="1" applyBorder="1" applyAlignment="1">
      <alignment vertical="center"/>
    </xf>
    <xf numFmtId="42" fontId="9" fillId="17" borderId="29" xfId="33" applyNumberFormat="1" applyFont="1" applyFill="1" applyBorder="1" applyProtection="1">
      <protection locked="0"/>
    </xf>
    <xf numFmtId="42" fontId="9" fillId="0" borderId="0" xfId="33" applyNumberFormat="1" applyFont="1" applyProtection="1">
      <protection locked="0"/>
    </xf>
    <xf numFmtId="3" fontId="5" fillId="0" borderId="28" xfId="33" applyNumberFormat="1" applyFont="1" applyBorder="1" applyAlignment="1">
      <alignment vertical="center"/>
    </xf>
    <xf numFmtId="42" fontId="9" fillId="0" borderId="28" xfId="33" applyNumberFormat="1" applyFont="1" applyBorder="1" applyAlignment="1">
      <alignment horizontal="right"/>
    </xf>
    <xf numFmtId="42" fontId="9" fillId="0" borderId="28" xfId="33" applyNumberFormat="1" applyFont="1" applyBorder="1"/>
    <xf numFmtId="42" fontId="9" fillId="16" borderId="28" xfId="33" applyNumberFormat="1" applyFont="1" applyFill="1" applyBorder="1"/>
    <xf numFmtId="42" fontId="9" fillId="17" borderId="30" xfId="33" applyNumberFormat="1" applyFont="1" applyFill="1" applyBorder="1" applyProtection="1">
      <protection locked="0"/>
    </xf>
    <xf numFmtId="42" fontId="9" fillId="17" borderId="31" xfId="33" applyNumberFormat="1" applyFont="1" applyFill="1" applyBorder="1" applyProtection="1">
      <protection locked="0"/>
    </xf>
    <xf numFmtId="42" fontId="9" fillId="17" borderId="32" xfId="33" applyNumberFormat="1" applyFont="1" applyFill="1" applyBorder="1" applyProtection="1">
      <protection locked="0"/>
    </xf>
    <xf numFmtId="42" fontId="9" fillId="16" borderId="33" xfId="33" applyNumberFormat="1" applyFont="1" applyFill="1" applyBorder="1"/>
    <xf numFmtId="42" fontId="9" fillId="17" borderId="34" xfId="33" applyNumberFormat="1" applyFont="1" applyFill="1" applyBorder="1" applyProtection="1">
      <protection locked="0"/>
    </xf>
    <xf numFmtId="3" fontId="5" fillId="0" borderId="0" xfId="33" applyNumberFormat="1" applyFont="1" applyAlignment="1">
      <alignment vertical="center"/>
    </xf>
    <xf numFmtId="0" fontId="5" fillId="0" borderId="28" xfId="33" applyFont="1" applyBorder="1"/>
    <xf numFmtId="42" fontId="1" fillId="16" borderId="34" xfId="33" applyNumberFormat="1" applyFont="1" applyFill="1" applyBorder="1" applyAlignment="1">
      <alignment horizontal="right"/>
    </xf>
    <xf numFmtId="42" fontId="1" fillId="0" borderId="0" xfId="33" applyNumberFormat="1" applyFont="1" applyAlignment="1">
      <alignment horizontal="right"/>
    </xf>
    <xf numFmtId="171" fontId="1" fillId="0" borderId="0" xfId="33" applyNumberFormat="1" applyFont="1" applyAlignment="1">
      <alignment horizontal="right"/>
    </xf>
    <xf numFmtId="10" fontId="1" fillId="16" borderId="0" xfId="22" applyNumberFormat="1" applyFont="1" applyFill="1" applyAlignment="1" applyProtection="1">
      <alignment horizontal="right"/>
    </xf>
    <xf numFmtId="0" fontId="24" fillId="0" borderId="0" xfId="30" applyFont="1" applyAlignment="1">
      <alignment vertical="center"/>
    </xf>
    <xf numFmtId="10" fontId="22" fillId="17" borderId="0" xfId="12" applyNumberFormat="1" applyFont="1" applyFill="1" applyBorder="1" applyAlignment="1" applyProtection="1">
      <alignment horizontal="right" vertical="center"/>
      <protection locked="0"/>
    </xf>
    <xf numFmtId="10" fontId="2" fillId="17" borderId="0" xfId="31" applyNumberFormat="1" applyFill="1" applyAlignment="1" applyProtection="1">
      <alignment horizontal="right" vertical="center"/>
      <protection locked="0"/>
    </xf>
    <xf numFmtId="10" fontId="2" fillId="17" borderId="2" xfId="31" applyNumberFormat="1" applyFill="1" applyBorder="1" applyAlignment="1" applyProtection="1">
      <alignment horizontal="right" vertical="center"/>
      <protection locked="0"/>
    </xf>
    <xf numFmtId="173" fontId="9" fillId="17" borderId="0" xfId="33" applyNumberFormat="1" applyFont="1" applyFill="1" applyProtection="1">
      <protection locked="0"/>
    </xf>
    <xf numFmtId="10" fontId="2" fillId="0" borderId="0" xfId="30" applyNumberFormat="1" applyAlignment="1" applyProtection="1">
      <alignment horizontal="right"/>
      <protection locked="0"/>
    </xf>
    <xf numFmtId="0" fontId="25" fillId="0" borderId="0" xfId="33" applyFont="1" applyAlignment="1">
      <alignment horizontal="left"/>
    </xf>
    <xf numFmtId="10" fontId="5" fillId="0" borderId="0" xfId="33" applyNumberFormat="1" applyFont="1" applyAlignment="1">
      <alignment horizontal="center"/>
    </xf>
    <xf numFmtId="168" fontId="8" fillId="0" borderId="0" xfId="31" applyNumberFormat="1" applyFont="1" applyAlignment="1">
      <alignment horizontal="center" vertical="center"/>
    </xf>
    <xf numFmtId="42" fontId="1" fillId="16" borderId="4" xfId="31" applyNumberFormat="1" applyFont="1" applyFill="1" applyBorder="1" applyAlignment="1">
      <alignment vertical="center"/>
    </xf>
    <xf numFmtId="168" fontId="10" fillId="0" borderId="0" xfId="31" applyNumberFormat="1" applyFont="1" applyAlignment="1">
      <alignment vertical="center"/>
    </xf>
    <xf numFmtId="42" fontId="10" fillId="16" borderId="2" xfId="30" applyNumberFormat="1" applyFont="1" applyFill="1" applyBorder="1" applyAlignment="1">
      <alignment vertical="center"/>
    </xf>
    <xf numFmtId="175" fontId="22" fillId="0" borderId="0" xfId="22" applyNumberFormat="1" applyFont="1" applyProtection="1"/>
    <xf numFmtId="0" fontId="5" fillId="0" borderId="35" xfId="33" applyFont="1" applyBorder="1"/>
    <xf numFmtId="172" fontId="5" fillId="0" borderId="35" xfId="33" applyNumberFormat="1" applyFont="1" applyBorder="1" applyAlignment="1">
      <alignment horizontal="right"/>
    </xf>
    <xf numFmtId="42" fontId="9" fillId="17" borderId="28" xfId="33" applyNumberFormat="1" applyFont="1" applyFill="1" applyBorder="1" applyProtection="1">
      <protection locked="0"/>
    </xf>
    <xf numFmtId="10" fontId="51" fillId="0" borderId="0" xfId="22" applyNumberFormat="1" applyFont="1" applyAlignment="1">
      <alignment horizontal="right" vertical="center"/>
    </xf>
    <xf numFmtId="10" fontId="51" fillId="0" borderId="2" xfId="22" applyNumberFormat="1" applyFont="1" applyBorder="1" applyAlignment="1">
      <alignment horizontal="right" vertical="center"/>
    </xf>
    <xf numFmtId="1" fontId="3" fillId="0" borderId="0" xfId="12" applyNumberFormat="1" applyFont="1" applyAlignment="1">
      <alignment horizontal="center" vertical="center"/>
    </xf>
    <xf numFmtId="1" fontId="52" fillId="0" borderId="0" xfId="12" applyNumberFormat="1" applyFont="1" applyAlignment="1">
      <alignment horizontal="right" vertical="center"/>
    </xf>
    <xf numFmtId="1" fontId="10" fillId="16" borderId="0" xfId="33" applyNumberFormat="1" applyFont="1" applyFill="1" applyAlignment="1">
      <alignment vertical="center"/>
    </xf>
    <xf numFmtId="0" fontId="5" fillId="0" borderId="0" xfId="33" applyFont="1" applyAlignment="1">
      <alignment vertical="center"/>
    </xf>
    <xf numFmtId="3" fontId="50" fillId="18" borderId="0" xfId="33" applyNumberFormat="1" applyFont="1" applyFill="1" applyAlignment="1">
      <alignment horizontal="center" vertical="center"/>
    </xf>
    <xf numFmtId="10" fontId="51" fillId="0" borderId="0" xfId="22" applyNumberFormat="1" applyFont="1" applyFill="1" applyAlignment="1" applyProtection="1">
      <alignment vertical="center"/>
    </xf>
    <xf numFmtId="10" fontId="45" fillId="0" borderId="0" xfId="22" applyNumberFormat="1" applyFont="1" applyFill="1" applyAlignment="1" applyProtection="1">
      <alignment vertical="center"/>
    </xf>
    <xf numFmtId="10" fontId="45" fillId="0" borderId="2" xfId="22" applyNumberFormat="1" applyFont="1" applyFill="1" applyBorder="1" applyAlignment="1" applyProtection="1">
      <alignment vertical="center"/>
    </xf>
    <xf numFmtId="0" fontId="2" fillId="0" borderId="0" xfId="31" applyAlignment="1">
      <alignment horizontal="left" vertical="center"/>
    </xf>
    <xf numFmtId="10" fontId="2" fillId="0" borderId="0" xfId="31" applyNumberFormat="1" applyAlignment="1">
      <alignment horizontal="right" vertical="center"/>
    </xf>
    <xf numFmtId="168" fontId="9" fillId="0" borderId="0" xfId="31" applyNumberFormat="1" applyFont="1" applyAlignment="1">
      <alignment vertical="center"/>
    </xf>
    <xf numFmtId="0" fontId="9" fillId="0" borderId="3" xfId="33" applyFont="1" applyBorder="1"/>
    <xf numFmtId="42" fontId="46" fillId="18" borderId="0" xfId="33" applyNumberFormat="1" applyFont="1" applyFill="1" applyAlignment="1">
      <alignment horizontal="right" vertical="center"/>
    </xf>
    <xf numFmtId="0" fontId="17" fillId="0" borderId="17" xfId="33" applyFont="1" applyBorder="1"/>
    <xf numFmtId="0" fontId="17" fillId="0" borderId="18" xfId="33" applyFont="1" applyBorder="1"/>
    <xf numFmtId="0" fontId="10" fillId="0" borderId="16" xfId="33" applyFont="1" applyBorder="1" applyAlignment="1">
      <alignment vertical="center"/>
    </xf>
    <xf numFmtId="10" fontId="5" fillId="17" borderId="0" xfId="33" applyNumberFormat="1" applyFont="1" applyFill="1" applyAlignment="1">
      <alignment horizontal="right"/>
    </xf>
    <xf numFmtId="168" fontId="10" fillId="17" borderId="0" xfId="31" applyNumberFormat="1" applyFont="1" applyFill="1" applyAlignment="1">
      <alignment vertical="center"/>
    </xf>
    <xf numFmtId="10" fontId="5" fillId="17" borderId="20" xfId="33" applyNumberFormat="1" applyFont="1" applyFill="1" applyBorder="1" applyAlignment="1">
      <alignment horizontal="right"/>
    </xf>
    <xf numFmtId="168" fontId="10" fillId="17" borderId="20" xfId="31" applyNumberFormat="1" applyFont="1" applyFill="1" applyBorder="1" applyAlignment="1">
      <alignment vertical="center"/>
    </xf>
    <xf numFmtId="10" fontId="5" fillId="17" borderId="19" xfId="33" applyNumberFormat="1" applyFont="1" applyFill="1" applyBorder="1" applyAlignment="1">
      <alignment horizontal="right"/>
    </xf>
    <xf numFmtId="42" fontId="10" fillId="17" borderId="19" xfId="31" applyNumberFormat="1" applyFont="1" applyFill="1" applyBorder="1" applyAlignment="1">
      <alignment vertical="center"/>
    </xf>
    <xf numFmtId="42" fontId="10" fillId="17" borderId="20" xfId="31" applyNumberFormat="1" applyFont="1" applyFill="1" applyBorder="1" applyAlignment="1">
      <alignment vertical="center"/>
    </xf>
    <xf numFmtId="173" fontId="9" fillId="17" borderId="24" xfId="33" applyNumberFormat="1" applyFont="1" applyFill="1" applyBorder="1" applyAlignment="1" applyProtection="1">
      <alignment vertical="center"/>
      <protection locked="0"/>
    </xf>
    <xf numFmtId="1" fontId="17" fillId="0" borderId="16" xfId="33" applyNumberFormat="1" applyFont="1" applyBorder="1"/>
    <xf numFmtId="164" fontId="17" fillId="0" borderId="17" xfId="33" applyNumberFormat="1" applyFont="1" applyBorder="1" applyAlignment="1">
      <alignment horizontal="left"/>
    </xf>
    <xf numFmtId="1" fontId="17" fillId="0" borderId="36" xfId="33" applyNumberFormat="1" applyFont="1" applyBorder="1"/>
    <xf numFmtId="164" fontId="17" fillId="0" borderId="18" xfId="33" applyNumberFormat="1" applyFont="1" applyBorder="1" applyAlignment="1">
      <alignment horizontal="left"/>
    </xf>
    <xf numFmtId="10" fontId="5" fillId="19" borderId="0" xfId="33" applyNumberFormat="1" applyFont="1" applyFill="1" applyAlignment="1">
      <alignment horizontal="right"/>
    </xf>
    <xf numFmtId="42" fontId="10" fillId="19" borderId="0" xfId="31" applyNumberFormat="1" applyFont="1" applyFill="1" applyAlignment="1">
      <alignment vertical="center"/>
    </xf>
    <xf numFmtId="1" fontId="51" fillId="0" borderId="0" xfId="12" applyNumberFormat="1" applyFont="1" applyAlignment="1">
      <alignment horizontal="right" vertical="center"/>
    </xf>
    <xf numFmtId="3" fontId="1" fillId="16" borderId="0" xfId="33" applyNumberFormat="1" applyFont="1" applyFill="1" applyAlignment="1">
      <alignment horizontal="right" vertical="center"/>
    </xf>
    <xf numFmtId="3" fontId="19" fillId="0" borderId="0" xfId="33" applyNumberFormat="1" applyFont="1" applyAlignment="1">
      <alignment vertical="center"/>
    </xf>
    <xf numFmtId="3" fontId="5" fillId="0" borderId="0" xfId="33" applyNumberFormat="1" applyFont="1" applyAlignment="1">
      <alignment horizontal="center" vertical="center"/>
    </xf>
    <xf numFmtId="0" fontId="16" fillId="0" borderId="0" xfId="33" applyFont="1" applyAlignment="1">
      <alignment vertical="center"/>
    </xf>
    <xf numFmtId="3" fontId="9" fillId="17" borderId="16" xfId="33" applyNumberFormat="1" applyFont="1" applyFill="1" applyBorder="1" applyAlignment="1" applyProtection="1">
      <alignment vertical="center"/>
      <protection locked="0"/>
    </xf>
    <xf numFmtId="9" fontId="9" fillId="17" borderId="19" xfId="33" applyNumberFormat="1" applyFont="1" applyFill="1" applyBorder="1" applyAlignment="1" applyProtection="1">
      <alignment horizontal="right" vertical="center"/>
      <protection locked="0"/>
    </xf>
    <xf numFmtId="3" fontId="9" fillId="16" borderId="38" xfId="33" applyNumberFormat="1" applyFont="1" applyFill="1" applyBorder="1" applyAlignment="1">
      <alignment vertical="center"/>
    </xf>
    <xf numFmtId="3" fontId="9" fillId="0" borderId="0" xfId="33" applyNumberFormat="1" applyFont="1" applyAlignment="1">
      <alignment horizontal="right" vertical="center"/>
    </xf>
    <xf numFmtId="0" fontId="9" fillId="0" borderId="0" xfId="33" applyFont="1" applyAlignment="1">
      <alignment vertical="center"/>
    </xf>
    <xf numFmtId="9" fontId="9" fillId="0" borderId="20" xfId="33" applyNumberFormat="1" applyFont="1" applyBorder="1" applyAlignment="1">
      <alignment horizontal="right" vertical="center"/>
    </xf>
    <xf numFmtId="9" fontId="9" fillId="17" borderId="20" xfId="33" applyNumberFormat="1" applyFont="1" applyFill="1" applyBorder="1" applyAlignment="1" applyProtection="1">
      <alignment horizontal="right" vertical="center"/>
      <protection locked="0"/>
    </xf>
    <xf numFmtId="3" fontId="9" fillId="0" borderId="0" xfId="33" applyNumberFormat="1" applyFont="1" applyAlignment="1">
      <alignment vertical="center"/>
    </xf>
    <xf numFmtId="3" fontId="9" fillId="16" borderId="0" xfId="33" applyNumberFormat="1" applyFont="1" applyFill="1" applyAlignment="1">
      <alignment vertical="center"/>
    </xf>
    <xf numFmtId="3" fontId="9" fillId="17" borderId="20" xfId="33" applyNumberFormat="1" applyFont="1" applyFill="1" applyBorder="1" applyAlignment="1" applyProtection="1">
      <alignment vertical="center"/>
      <protection locked="0"/>
    </xf>
    <xf numFmtId="9" fontId="9" fillId="17" borderId="37" xfId="33" applyNumberFormat="1" applyFont="1" applyFill="1" applyBorder="1" applyAlignment="1" applyProtection="1">
      <alignment horizontal="right" vertical="center"/>
      <protection locked="0"/>
    </xf>
    <xf numFmtId="3" fontId="9" fillId="16" borderId="19" xfId="33" applyNumberFormat="1" applyFont="1" applyFill="1" applyBorder="1" applyAlignment="1">
      <alignment vertical="center"/>
    </xf>
    <xf numFmtId="3" fontId="9" fillId="17" borderId="25" xfId="33" applyNumberFormat="1" applyFont="1" applyFill="1" applyBorder="1" applyAlignment="1" applyProtection="1">
      <alignment vertical="center"/>
      <protection locked="0"/>
    </xf>
    <xf numFmtId="3" fontId="9" fillId="16" borderId="20" xfId="33" applyNumberFormat="1" applyFont="1" applyFill="1" applyBorder="1" applyAlignment="1">
      <alignment vertical="center"/>
    </xf>
    <xf numFmtId="3" fontId="9" fillId="17" borderId="26" xfId="33" applyNumberFormat="1" applyFont="1" applyFill="1" applyBorder="1" applyAlignment="1" applyProtection="1">
      <alignment vertical="center"/>
      <protection locked="0"/>
    </xf>
    <xf numFmtId="3" fontId="9" fillId="16" borderId="23" xfId="33" applyNumberFormat="1" applyFont="1" applyFill="1" applyBorder="1" applyAlignment="1">
      <alignment vertical="center"/>
    </xf>
    <xf numFmtId="9" fontId="10" fillId="0" borderId="20" xfId="33" applyNumberFormat="1" applyFont="1" applyBorder="1" applyAlignment="1">
      <alignment horizontal="right" vertical="center"/>
    </xf>
    <xf numFmtId="3" fontId="9" fillId="16" borderId="16" xfId="33" applyNumberFormat="1" applyFont="1" applyFill="1" applyBorder="1" applyAlignment="1">
      <alignment vertical="center"/>
    </xf>
    <xf numFmtId="3" fontId="9" fillId="16" borderId="39" xfId="33" applyNumberFormat="1" applyFont="1" applyFill="1" applyBorder="1" applyAlignment="1">
      <alignment vertical="center"/>
    </xf>
    <xf numFmtId="10" fontId="5" fillId="0" borderId="0" xfId="33" applyNumberFormat="1" applyFont="1" applyAlignment="1">
      <alignment horizontal="right" vertical="center"/>
    </xf>
    <xf numFmtId="3" fontId="5" fillId="0" borderId="0" xfId="33" applyNumberFormat="1" applyFont="1" applyAlignment="1">
      <alignment horizontal="right" vertical="center"/>
    </xf>
    <xf numFmtId="9" fontId="5" fillId="17" borderId="20" xfId="33" applyNumberFormat="1" applyFont="1" applyFill="1" applyBorder="1" applyAlignment="1" applyProtection="1">
      <alignment horizontal="right" vertical="center"/>
      <protection locked="0"/>
    </xf>
    <xf numFmtId="0" fontId="2" fillId="0" borderId="0" xfId="31" applyAlignment="1">
      <alignment horizontal="left" vertical="top"/>
    </xf>
    <xf numFmtId="0" fontId="2" fillId="0" borderId="0" xfId="31" applyAlignment="1">
      <alignment vertical="top"/>
    </xf>
    <xf numFmtId="10" fontId="2" fillId="0" borderId="6" xfId="31" applyNumberFormat="1" applyBorder="1" applyAlignment="1">
      <alignment horizontal="right" vertical="top"/>
    </xf>
    <xf numFmtId="168" fontId="9" fillId="0" borderId="0" xfId="31" applyNumberFormat="1" applyFont="1" applyAlignment="1">
      <alignment vertical="top"/>
    </xf>
    <xf numFmtId="10" fontId="51" fillId="0" borderId="2" xfId="22" applyNumberFormat="1" applyFont="1" applyFill="1" applyBorder="1" applyAlignment="1" applyProtection="1">
      <alignment vertical="center"/>
    </xf>
    <xf numFmtId="3" fontId="15" fillId="0" borderId="41" xfId="33" applyNumberFormat="1" applyFont="1" applyBorder="1" applyAlignment="1">
      <alignment horizontal="center" vertical="center"/>
    </xf>
    <xf numFmtId="3" fontId="14" fillId="0" borderId="41" xfId="33" applyNumberFormat="1" applyFont="1" applyBorder="1" applyAlignment="1">
      <alignment vertical="center"/>
    </xf>
    <xf numFmtId="3" fontId="9" fillId="0" borderId="40" xfId="33" applyNumberFormat="1" applyFont="1" applyBorder="1" applyAlignment="1">
      <alignment vertical="center"/>
    </xf>
    <xf numFmtId="3" fontId="9" fillId="0" borderId="41" xfId="33" applyNumberFormat="1" applyFont="1" applyBorder="1" applyAlignment="1">
      <alignment horizontal="right" vertical="center"/>
    </xf>
    <xf numFmtId="3" fontId="9" fillId="17" borderId="40" xfId="33" applyNumberFormat="1" applyFont="1" applyFill="1" applyBorder="1" applyAlignment="1" applyProtection="1">
      <alignment vertical="center"/>
      <protection locked="0"/>
    </xf>
    <xf numFmtId="3" fontId="9" fillId="0" borderId="41" xfId="33" applyNumberFormat="1" applyFont="1" applyBorder="1" applyAlignment="1">
      <alignment vertical="center"/>
    </xf>
    <xf numFmtId="3" fontId="9" fillId="16" borderId="41" xfId="33" applyNumberFormat="1" applyFont="1" applyFill="1" applyBorder="1" applyAlignment="1">
      <alignment vertical="center"/>
    </xf>
    <xf numFmtId="3" fontId="9" fillId="17" borderId="42" xfId="33" applyNumberFormat="1" applyFont="1" applyFill="1" applyBorder="1" applyAlignment="1" applyProtection="1">
      <alignment vertical="center"/>
      <protection locked="0"/>
    </xf>
    <xf numFmtId="3" fontId="9" fillId="17" borderId="43" xfId="33" applyNumberFormat="1" applyFont="1" applyFill="1" applyBorder="1" applyAlignment="1" applyProtection="1">
      <alignment vertical="center"/>
      <protection locked="0"/>
    </xf>
    <xf numFmtId="3" fontId="9" fillId="17" borderId="44" xfId="33" applyNumberFormat="1" applyFont="1" applyFill="1" applyBorder="1" applyAlignment="1" applyProtection="1">
      <alignment vertical="center"/>
      <protection locked="0"/>
    </xf>
    <xf numFmtId="3" fontId="9" fillId="16" borderId="45" xfId="33" applyNumberFormat="1" applyFont="1" applyFill="1" applyBorder="1" applyAlignment="1">
      <alignment vertical="center"/>
    </xf>
    <xf numFmtId="3" fontId="9" fillId="16" borderId="46" xfId="33" applyNumberFormat="1" applyFont="1" applyFill="1" applyBorder="1" applyAlignment="1">
      <alignment vertical="center"/>
    </xf>
    <xf numFmtId="0" fontId="54" fillId="0" borderId="0" xfId="30" applyFont="1" applyAlignment="1">
      <alignment horizontal="center"/>
    </xf>
    <xf numFmtId="175" fontId="1" fillId="16" borderId="0" xfId="22" applyNumberFormat="1" applyFont="1" applyFill="1" applyAlignment="1" applyProtection="1">
      <alignment horizontal="right" vertical="center"/>
    </xf>
    <xf numFmtId="10" fontId="51" fillId="0" borderId="0" xfId="22" applyNumberFormat="1" applyFont="1" applyFill="1" applyBorder="1" applyAlignment="1" applyProtection="1">
      <alignment vertical="center"/>
    </xf>
    <xf numFmtId="9" fontId="5" fillId="17" borderId="19" xfId="33" applyNumberFormat="1" applyFont="1" applyFill="1" applyBorder="1" applyAlignment="1" applyProtection="1">
      <alignment horizontal="right" vertical="center"/>
      <protection locked="0"/>
    </xf>
    <xf numFmtId="0" fontId="1" fillId="0" borderId="0" xfId="33" applyFont="1" applyAlignment="1">
      <alignment horizontal="left" vertical="center"/>
    </xf>
    <xf numFmtId="0" fontId="19" fillId="0" borderId="0" xfId="33" applyFont="1" applyAlignment="1">
      <alignment vertical="center"/>
    </xf>
    <xf numFmtId="9" fontId="1" fillId="0" borderId="0" xfId="33" applyNumberFormat="1" applyFont="1"/>
    <xf numFmtId="3" fontId="1" fillId="0" borderId="0" xfId="33" applyNumberFormat="1" applyFont="1" applyAlignment="1">
      <alignment horizontal="right" vertical="center"/>
    </xf>
    <xf numFmtId="3" fontId="10" fillId="0" borderId="0" xfId="33" applyNumberFormat="1" applyFont="1"/>
    <xf numFmtId="3" fontId="16" fillId="0" borderId="0" xfId="33" applyNumberFormat="1" applyFont="1" applyAlignment="1">
      <alignment horizontal="right" vertical="center"/>
    </xf>
    <xf numFmtId="0" fontId="51" fillId="0" borderId="0" xfId="31" applyFont="1" applyAlignment="1">
      <alignment horizontal="center" vertical="center"/>
    </xf>
    <xf numFmtId="10" fontId="2" fillId="0" borderId="19" xfId="31" applyNumberFormat="1" applyBorder="1" applyAlignment="1">
      <alignment horizontal="right" vertical="center"/>
    </xf>
    <xf numFmtId="10" fontId="2" fillId="0" borderId="20" xfId="31" applyNumberFormat="1" applyBorder="1" applyAlignment="1">
      <alignment horizontal="right" vertical="center"/>
    </xf>
    <xf numFmtId="10" fontId="2" fillId="0" borderId="21" xfId="31" applyNumberFormat="1" applyBorder="1" applyAlignment="1">
      <alignment horizontal="right" vertical="center"/>
    </xf>
    <xf numFmtId="3" fontId="5" fillId="0" borderId="0" xfId="33" applyNumberFormat="1" applyFont="1" applyAlignment="1">
      <alignment horizontal="right" vertical="top"/>
    </xf>
    <xf numFmtId="10" fontId="2" fillId="0" borderId="2" xfId="31" applyNumberFormat="1" applyBorder="1" applyAlignment="1">
      <alignment horizontal="right" vertical="center"/>
    </xf>
    <xf numFmtId="42" fontId="2" fillId="0" borderId="2" xfId="30" applyNumberFormat="1" applyBorder="1"/>
    <xf numFmtId="42" fontId="10" fillId="0" borderId="0" xfId="30" applyNumberFormat="1" applyFont="1" applyAlignment="1">
      <alignment vertical="center"/>
    </xf>
    <xf numFmtId="174" fontId="2" fillId="0" borderId="0" xfId="31" applyNumberFormat="1" applyAlignment="1">
      <alignment horizontal="right" vertical="center"/>
    </xf>
    <xf numFmtId="10" fontId="51" fillId="0" borderId="0" xfId="33" applyNumberFormat="1" applyFont="1"/>
    <xf numFmtId="10" fontId="51" fillId="0" borderId="0" xfId="31" applyNumberFormat="1" applyFont="1" applyAlignment="1">
      <alignment horizontal="right" vertical="top"/>
    </xf>
    <xf numFmtId="0" fontId="55" fillId="0" borderId="0" xfId="33" applyFont="1" applyAlignment="1">
      <alignment horizontal="left" wrapText="1"/>
    </xf>
    <xf numFmtId="0" fontId="55" fillId="0" borderId="0" xfId="33" applyFont="1" applyAlignment="1">
      <alignment wrapText="1"/>
    </xf>
    <xf numFmtId="0" fontId="5" fillId="0" borderId="0" xfId="33" applyFont="1" applyAlignment="1">
      <alignment horizontal="center"/>
    </xf>
    <xf numFmtId="1" fontId="5" fillId="0" borderId="36" xfId="33" applyNumberFormat="1" applyFont="1" applyBorder="1" applyAlignment="1">
      <alignment horizontal="left"/>
    </xf>
    <xf numFmtId="10" fontId="17" fillId="0" borderId="0" xfId="33" applyNumberFormat="1" applyFont="1" applyAlignment="1">
      <alignment horizontal="left" wrapText="1"/>
    </xf>
    <xf numFmtId="1" fontId="10" fillId="16" borderId="0" xfId="33" applyNumberFormat="1" applyFont="1" applyFill="1" applyAlignment="1">
      <alignment horizontal="left" vertical="center"/>
    </xf>
    <xf numFmtId="1" fontId="5" fillId="0" borderId="16" xfId="33" applyNumberFormat="1" applyFont="1" applyBorder="1" applyAlignment="1">
      <alignment horizontal="left"/>
    </xf>
    <xf numFmtId="0" fontId="5" fillId="0" borderId="36" xfId="33" applyFont="1" applyBorder="1" applyAlignment="1">
      <alignment horizontal="left"/>
    </xf>
    <xf numFmtId="0" fontId="2" fillId="0" borderId="6" xfId="31" applyBorder="1" applyAlignment="1">
      <alignment horizontal="left" vertical="center" wrapText="1"/>
    </xf>
    <xf numFmtId="0" fontId="55" fillId="0" borderId="0" xfId="33" applyFont="1" applyAlignment="1">
      <alignment horizontal="left" wrapText="1"/>
    </xf>
    <xf numFmtId="10" fontId="17" fillId="0" borderId="0" xfId="33" applyNumberFormat="1" applyFont="1" applyAlignment="1">
      <alignment horizontal="right" wrapText="1"/>
    </xf>
    <xf numFmtId="10" fontId="56" fillId="0" borderId="0" xfId="33" applyNumberFormat="1" applyFont="1" applyAlignment="1">
      <alignment horizontal="center"/>
    </xf>
    <xf numFmtId="0" fontId="3" fillId="0" borderId="0" xfId="30" applyFont="1" applyAlignment="1">
      <alignment vertical="center"/>
    </xf>
    <xf numFmtId="0" fontId="3" fillId="0" borderId="2" xfId="30" applyFont="1" applyBorder="1" applyAlignment="1">
      <alignment vertical="center"/>
    </xf>
  </cellXfs>
  <cellStyles count="42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_T00003 2" xfId="12" xr:uid="{00000000-0005-0000-0000-00000B000000}"/>
    <cellStyle name="Eingabe" xfId="13" builtinId="20" customBuiltin="1"/>
    <cellStyle name="Ergebnis" xfId="14" builtinId="25" customBuiltin="1"/>
    <cellStyle name="Erklärender Text" xfId="15" builtinId="53" customBuiltin="1"/>
    <cellStyle name="Euro" xfId="16" xr:uid="{00000000-0005-0000-0000-00000F000000}"/>
    <cellStyle name="graue hinterlegung" xfId="17" xr:uid="{00000000-0005-0000-0000-000010000000}"/>
    <cellStyle name="Gut" xfId="18" builtinId="26" customBuiltin="1"/>
    <cellStyle name="Komma 2" xfId="19" xr:uid="{00000000-0005-0000-0000-000012000000}"/>
    <cellStyle name="Neutral" xfId="20" builtinId="28" customBuiltin="1"/>
    <cellStyle name="Notiz" xfId="21" builtinId="10" customBuiltin="1"/>
    <cellStyle name="Prozent" xfId="22" builtinId="5"/>
    <cellStyle name="Prozent 2" xfId="23" xr:uid="{00000000-0005-0000-0000-000016000000}"/>
    <cellStyle name="Prozent 3" xfId="24" xr:uid="{00000000-0005-0000-0000-000017000000}"/>
    <cellStyle name="Schlecht" xfId="25" builtinId="27" customBuiltin="1"/>
    <cellStyle name="Standard" xfId="0" builtinId="0"/>
    <cellStyle name="Standard 2" xfId="26" xr:uid="{00000000-0005-0000-0000-00001A000000}"/>
    <cellStyle name="Standard 2 2" xfId="27" xr:uid="{00000000-0005-0000-0000-00001B000000}"/>
    <cellStyle name="Standard 3" xfId="28" xr:uid="{00000000-0005-0000-0000-00001C000000}"/>
    <cellStyle name="Standard 3 2" xfId="29" xr:uid="{00000000-0005-0000-0000-00001D000000}"/>
    <cellStyle name="Standard 3 3" xfId="30" xr:uid="{00000000-0005-0000-0000-00001E000000}"/>
    <cellStyle name="Standard 4" xfId="31" xr:uid="{00000000-0005-0000-0000-00001F000000}"/>
    <cellStyle name="Standard 5" xfId="32" xr:uid="{00000000-0005-0000-0000-000020000000}"/>
    <cellStyle name="Standard_K.Schätzung 2" xfId="33" xr:uid="{00000000-0005-0000-0000-00002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croll" dx="22" fmlaLink="$E$43" horiz="1" max="42" min="8" page="0" val="22"/>
</file>

<file path=xl/ctrlProps/ctrlProp10.xml><?xml version="1.0" encoding="utf-8"?>
<formControlPr xmlns="http://schemas.microsoft.com/office/spreadsheetml/2009/9/main" objectType="Scroll" dx="22" fmlaLink="$E$44" horiz="1" max="5" min="1" page="0" val="2"/>
</file>

<file path=xl/ctrlProps/ctrlProp11.xml><?xml version="1.0" encoding="utf-8"?>
<formControlPr xmlns="http://schemas.microsoft.com/office/spreadsheetml/2009/9/main" objectType="Scroll" dx="22" fmlaLink="$E$45" horiz="1" max="5" min="1" page="0"/>
</file>

<file path=xl/ctrlProps/ctrlProp12.xml><?xml version="1.0" encoding="utf-8"?>
<formControlPr xmlns="http://schemas.microsoft.com/office/spreadsheetml/2009/9/main" objectType="Scroll" dx="22" fmlaLink="$E$46" horiz="1" max="5" min="1" page="0"/>
</file>

<file path=xl/ctrlProps/ctrlProp13.xml><?xml version="1.0" encoding="utf-8"?>
<formControlPr xmlns="http://schemas.microsoft.com/office/spreadsheetml/2009/9/main" objectType="Scroll" dx="22" fmlaLink="$E$49" horiz="1" max="2" page="0" val="0"/>
</file>

<file path=xl/ctrlProps/ctrlProp14.xml><?xml version="1.0" encoding="utf-8"?>
<formControlPr xmlns="http://schemas.microsoft.com/office/spreadsheetml/2009/9/main" objectType="Scroll" dx="22" fmlaLink="$E$50" horiz="1" max="3" page="0" val="0"/>
</file>

<file path=xl/ctrlProps/ctrlProp15.xml><?xml version="1.0" encoding="utf-8"?>
<formControlPr xmlns="http://schemas.microsoft.com/office/spreadsheetml/2009/9/main" objectType="Scroll" dx="22" fmlaLink="$E$51" horiz="1" max="5" page="0" val="0"/>
</file>

<file path=xl/ctrlProps/ctrlProp16.xml><?xml version="1.0" encoding="utf-8"?>
<formControlPr xmlns="http://schemas.microsoft.com/office/spreadsheetml/2009/9/main" objectType="Scroll" dx="22" fmlaLink="$E$48" horiz="1" max="2" page="0" val="0"/>
</file>

<file path=xl/ctrlProps/ctrlProp2.xml><?xml version="1.0" encoding="utf-8"?>
<formControlPr xmlns="http://schemas.microsoft.com/office/spreadsheetml/2009/9/main" objectType="Scroll" dx="22" fmlaLink="$E$44" horiz="1" max="5" min="1" page="0"/>
</file>

<file path=xl/ctrlProps/ctrlProp3.xml><?xml version="1.0" encoding="utf-8"?>
<formControlPr xmlns="http://schemas.microsoft.com/office/spreadsheetml/2009/9/main" objectType="Scroll" dx="22" fmlaLink="$E$45" horiz="1" max="5" min="1" page="0"/>
</file>

<file path=xl/ctrlProps/ctrlProp4.xml><?xml version="1.0" encoding="utf-8"?>
<formControlPr xmlns="http://schemas.microsoft.com/office/spreadsheetml/2009/9/main" objectType="Scroll" dx="22" fmlaLink="$E$46" horiz="1" max="5" min="1" page="0"/>
</file>

<file path=xl/ctrlProps/ctrlProp5.xml><?xml version="1.0" encoding="utf-8"?>
<formControlPr xmlns="http://schemas.microsoft.com/office/spreadsheetml/2009/9/main" objectType="Scroll" dx="22" fmlaLink="$E$49" horiz="1" max="2" page="0" val="0"/>
</file>

<file path=xl/ctrlProps/ctrlProp6.xml><?xml version="1.0" encoding="utf-8"?>
<formControlPr xmlns="http://schemas.microsoft.com/office/spreadsheetml/2009/9/main" objectType="Scroll" dx="22" fmlaLink="$E$50" horiz="1" max="3" page="0" val="0"/>
</file>

<file path=xl/ctrlProps/ctrlProp7.xml><?xml version="1.0" encoding="utf-8"?>
<formControlPr xmlns="http://schemas.microsoft.com/office/spreadsheetml/2009/9/main" objectType="Scroll" dx="22" fmlaLink="$E$51" horiz="1" max="5" page="0" val="0"/>
</file>

<file path=xl/ctrlProps/ctrlProp8.xml><?xml version="1.0" encoding="utf-8"?>
<formControlPr xmlns="http://schemas.microsoft.com/office/spreadsheetml/2009/9/main" objectType="Scroll" dx="22" fmlaLink="$E$48" horiz="1" max="2" page="0" val="0"/>
</file>

<file path=xl/ctrlProps/ctrlProp9.xml><?xml version="1.0" encoding="utf-8"?>
<formControlPr xmlns="http://schemas.microsoft.com/office/spreadsheetml/2009/9/main" objectType="Scroll" dx="22" fmlaLink="$E$43" horiz="1" max="42" min="8" page="0" val="22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38</xdr:row>
      <xdr:rowOff>47625</xdr:rowOff>
    </xdr:from>
    <xdr:to>
      <xdr:col>11</xdr:col>
      <xdr:colOff>676275</xdr:colOff>
      <xdr:row>56</xdr:row>
      <xdr:rowOff>76200</xdr:rowOff>
    </xdr:to>
    <xdr:grpSp>
      <xdr:nvGrpSpPr>
        <xdr:cNvPr id="2099" name="Gruppieren 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GrpSpPr>
          <a:grpSpLocks/>
        </xdr:cNvGrpSpPr>
      </xdr:nvGrpSpPr>
      <xdr:grpSpPr bwMode="auto">
        <a:xfrm>
          <a:off x="5094410" y="5403606"/>
          <a:ext cx="2725615" cy="2417152"/>
          <a:chOff x="4881355" y="5347252"/>
          <a:chExt cx="1644513" cy="2804491"/>
        </a:xfrm>
      </xdr:grpSpPr>
      <xdr:cxnSp macro="">
        <xdr:nvCxnSpPr>
          <xdr:cNvPr id="3" name="Gerade Verbindung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6525868" y="5347252"/>
            <a:ext cx="0" cy="143537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H="1">
            <a:off x="5847363" y="5501830"/>
            <a:ext cx="678505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5847363" y="5501830"/>
            <a:ext cx="0" cy="2649913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flipH="1">
            <a:off x="4881355" y="8151743"/>
            <a:ext cx="966008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42</xdr:row>
          <xdr:rowOff>28575</xdr:rowOff>
        </xdr:from>
        <xdr:to>
          <xdr:col>8</xdr:col>
          <xdr:colOff>1009650</xdr:colOff>
          <xdr:row>42</xdr:row>
          <xdr:rowOff>133350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28575</xdr:rowOff>
        </xdr:from>
        <xdr:to>
          <xdr:col>8</xdr:col>
          <xdr:colOff>1019175</xdr:colOff>
          <xdr:row>43</xdr:row>
          <xdr:rowOff>133350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28575</xdr:rowOff>
        </xdr:from>
        <xdr:to>
          <xdr:col>8</xdr:col>
          <xdr:colOff>1009650</xdr:colOff>
          <xdr:row>44</xdr:row>
          <xdr:rowOff>133350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28575</xdr:rowOff>
        </xdr:from>
        <xdr:to>
          <xdr:col>8</xdr:col>
          <xdr:colOff>1019175</xdr:colOff>
          <xdr:row>45</xdr:row>
          <xdr:rowOff>133350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48</xdr:row>
          <xdr:rowOff>28575</xdr:rowOff>
        </xdr:from>
        <xdr:to>
          <xdr:col>8</xdr:col>
          <xdr:colOff>1019175</xdr:colOff>
          <xdr:row>48</xdr:row>
          <xdr:rowOff>133350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49</xdr:row>
          <xdr:rowOff>28575</xdr:rowOff>
        </xdr:from>
        <xdr:to>
          <xdr:col>8</xdr:col>
          <xdr:colOff>1019175</xdr:colOff>
          <xdr:row>49</xdr:row>
          <xdr:rowOff>133350</xdr:rowOff>
        </xdr:to>
        <xdr:sp macro="" textlink="">
          <xdr:nvSpPr>
            <xdr:cNvPr id="1031" name="Scroll Bar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50</xdr:row>
          <xdr:rowOff>28575</xdr:rowOff>
        </xdr:from>
        <xdr:to>
          <xdr:col>8</xdr:col>
          <xdr:colOff>1019175</xdr:colOff>
          <xdr:row>50</xdr:row>
          <xdr:rowOff>133350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28575</xdr:rowOff>
        </xdr:from>
        <xdr:to>
          <xdr:col>8</xdr:col>
          <xdr:colOff>1019175</xdr:colOff>
          <xdr:row>47</xdr:row>
          <xdr:rowOff>133350</xdr:rowOff>
        </xdr:to>
        <xdr:sp macro="" textlink="">
          <xdr:nvSpPr>
            <xdr:cNvPr id="1035" name="Scroll Bar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676960</xdr:colOff>
      <xdr:row>41</xdr:row>
      <xdr:rowOff>131380</xdr:rowOff>
    </xdr:from>
    <xdr:to>
      <xdr:col>8</xdr:col>
      <xdr:colOff>360590</xdr:colOff>
      <xdr:row>51</xdr:row>
      <xdr:rowOff>4764</xdr:rowOff>
    </xdr:to>
    <xdr:grpSp>
      <xdr:nvGrpSpPr>
        <xdr:cNvPr id="20" name="Gruppieren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/>
      </xdr:nvGrpSpPr>
      <xdr:grpSpPr>
        <a:xfrm>
          <a:off x="6706285" y="5532055"/>
          <a:ext cx="664705" cy="1387859"/>
          <a:chOff x="6695028" y="5375441"/>
          <a:chExt cx="666437" cy="1495982"/>
        </a:xfrm>
      </xdr:grpSpPr>
      <xdr:cxnSp macro="">
        <xdr:nvCxnSpPr>
          <xdr:cNvPr id="1053" name="Gerader Verbinder 1052">
            <a:extLst>
              <a:ext uri="{FF2B5EF4-FFF2-40B4-BE49-F238E27FC236}">
                <a16:creationId xmlns:a16="http://schemas.microsoft.com/office/drawing/2014/main" id="{00000000-0008-0000-0100-00001D040000}"/>
              </a:ext>
            </a:extLst>
          </xdr:cNvPr>
          <xdr:cNvCxnSpPr/>
        </xdr:nvCxnSpPr>
        <xdr:spPr>
          <a:xfrm rot="16200000" flipV="1">
            <a:off x="6104881" y="5965588"/>
            <a:ext cx="1337594" cy="157299"/>
          </a:xfrm>
          <a:prstGeom prst="bentConnector3">
            <a:avLst>
              <a:gd name="adj1" fmla="val 8403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Gerader Verbinder 1052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CxnSpPr/>
        </xdr:nvCxnSpPr>
        <xdr:spPr>
          <a:xfrm rot="5400000" flipH="1" flipV="1">
            <a:off x="6619115" y="5968446"/>
            <a:ext cx="1331931" cy="152769"/>
          </a:xfrm>
          <a:prstGeom prst="bentConnector3">
            <a:avLst>
              <a:gd name="adj1" fmla="val 8418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Gerader Verbinder 13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 rot="16200000" flipV="1">
            <a:off x="7118765" y="6653519"/>
            <a:ext cx="307832" cy="127976"/>
          </a:xfrm>
          <a:prstGeom prst="bentConnector3">
            <a:avLst>
              <a:gd name="adj1" fmla="val 5000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2" name="Gerader Verbinder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CxnSpPr/>
        </xdr:nvCxnSpPr>
        <xdr:spPr>
          <a:xfrm flipH="1">
            <a:off x="6732390" y="6708728"/>
            <a:ext cx="116951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3" name="Gerader Verbinder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CxnSpPr/>
        </xdr:nvCxnSpPr>
        <xdr:spPr>
          <a:xfrm flipH="1" flipV="1">
            <a:off x="6732390" y="6711125"/>
            <a:ext cx="2378" cy="15790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25400</xdr:colOff>
      <xdr:row>36</xdr:row>
      <xdr:rowOff>152400</xdr:rowOff>
    </xdr:from>
    <xdr:to>
      <xdr:col>8</xdr:col>
      <xdr:colOff>625482</xdr:colOff>
      <xdr:row>56</xdr:row>
      <xdr:rowOff>92870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454525" y="4791075"/>
          <a:ext cx="3181357" cy="2807495"/>
          <a:chOff x="4483093" y="4002881"/>
          <a:chExt cx="3178182" cy="2861470"/>
        </a:xfrm>
      </xdr:grpSpPr>
      <xdr:grpSp>
        <xdr:nvGrpSpPr>
          <xdr:cNvPr id="3" name="Gruppieren 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>
            <a:grpSpLocks/>
          </xdr:cNvGrpSpPr>
        </xdr:nvGrpSpPr>
        <xdr:grpSpPr bwMode="auto">
          <a:xfrm>
            <a:off x="4483093" y="4098130"/>
            <a:ext cx="1285378" cy="2766221"/>
            <a:chOff x="4881355" y="4780977"/>
            <a:chExt cx="697897" cy="2565969"/>
          </a:xfrm>
        </xdr:grpSpPr>
        <xdr:cxnSp macro="">
          <xdr:nvCxnSpPr>
            <xdr:cNvPr id="9" name="Gerade Verbindung 4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CxnSpPr/>
          </xdr:nvCxnSpPr>
          <xdr:spPr>
            <a:xfrm>
              <a:off x="5577799" y="4780977"/>
              <a:ext cx="1392" cy="2561474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" name="Gerade Verbindung mit Pfeil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CxnSpPr/>
          </xdr:nvCxnSpPr>
          <xdr:spPr>
            <a:xfrm flipH="1">
              <a:off x="4881355" y="7340974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6" name="Gerader Verbinder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/>
        </xdr:nvCxnSpPr>
        <xdr:spPr>
          <a:xfrm>
            <a:off x="5766594" y="4106069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Gerader Verbinder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 flipH="1" flipV="1">
            <a:off x="7658894" y="4002881"/>
            <a:ext cx="2381" cy="11033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28575</xdr:rowOff>
        </xdr:from>
        <xdr:to>
          <xdr:col>8</xdr:col>
          <xdr:colOff>1009650</xdr:colOff>
          <xdr:row>42</xdr:row>
          <xdr:rowOff>133350</xdr:rowOff>
        </xdr:to>
        <xdr:sp macro="" textlink="">
          <xdr:nvSpPr>
            <xdr:cNvPr id="3073" name="Scroll Bar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43</xdr:row>
          <xdr:rowOff>28575</xdr:rowOff>
        </xdr:from>
        <xdr:to>
          <xdr:col>8</xdr:col>
          <xdr:colOff>1009650</xdr:colOff>
          <xdr:row>43</xdr:row>
          <xdr:rowOff>133350</xdr:rowOff>
        </xdr:to>
        <xdr:sp macro="" textlink="">
          <xdr:nvSpPr>
            <xdr:cNvPr id="3074" name="Scroll Bar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28575</xdr:rowOff>
        </xdr:from>
        <xdr:to>
          <xdr:col>8</xdr:col>
          <xdr:colOff>1009650</xdr:colOff>
          <xdr:row>44</xdr:row>
          <xdr:rowOff>133350</xdr:rowOff>
        </xdr:to>
        <xdr:sp macro="" textlink="">
          <xdr:nvSpPr>
            <xdr:cNvPr id="3075" name="Scroll Bar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45</xdr:row>
          <xdr:rowOff>28575</xdr:rowOff>
        </xdr:from>
        <xdr:to>
          <xdr:col>8</xdr:col>
          <xdr:colOff>1009650</xdr:colOff>
          <xdr:row>45</xdr:row>
          <xdr:rowOff>133350</xdr:rowOff>
        </xdr:to>
        <xdr:sp macro="" textlink="">
          <xdr:nvSpPr>
            <xdr:cNvPr id="3076" name="Scroll Bar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48</xdr:row>
          <xdr:rowOff>28575</xdr:rowOff>
        </xdr:from>
        <xdr:to>
          <xdr:col>8</xdr:col>
          <xdr:colOff>1009650</xdr:colOff>
          <xdr:row>48</xdr:row>
          <xdr:rowOff>133350</xdr:rowOff>
        </xdr:to>
        <xdr:sp macro="" textlink="">
          <xdr:nvSpPr>
            <xdr:cNvPr id="3077" name="Scroll Bar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49</xdr:row>
          <xdr:rowOff>28575</xdr:rowOff>
        </xdr:from>
        <xdr:to>
          <xdr:col>8</xdr:col>
          <xdr:colOff>1009650</xdr:colOff>
          <xdr:row>49</xdr:row>
          <xdr:rowOff>133350</xdr:rowOff>
        </xdr:to>
        <xdr:sp macro="" textlink="">
          <xdr:nvSpPr>
            <xdr:cNvPr id="3078" name="Scroll Bar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50</xdr:row>
          <xdr:rowOff>28575</xdr:rowOff>
        </xdr:from>
        <xdr:to>
          <xdr:col>8</xdr:col>
          <xdr:colOff>1009650</xdr:colOff>
          <xdr:row>50</xdr:row>
          <xdr:rowOff>133350</xdr:rowOff>
        </xdr:to>
        <xdr:sp macro="" textlink="">
          <xdr:nvSpPr>
            <xdr:cNvPr id="3079" name="Scroll Bar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47</xdr:row>
          <xdr:rowOff>28575</xdr:rowOff>
        </xdr:from>
        <xdr:to>
          <xdr:col>8</xdr:col>
          <xdr:colOff>1009650</xdr:colOff>
          <xdr:row>47</xdr:row>
          <xdr:rowOff>133350</xdr:rowOff>
        </xdr:to>
        <xdr:sp macro="" textlink="">
          <xdr:nvSpPr>
            <xdr:cNvPr id="3080" name="Scroll Bar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676960</xdr:colOff>
      <xdr:row>41</xdr:row>
      <xdr:rowOff>119743</xdr:rowOff>
    </xdr:from>
    <xdr:to>
      <xdr:col>8</xdr:col>
      <xdr:colOff>360590</xdr:colOff>
      <xdr:row>51</xdr:row>
      <xdr:rowOff>4764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6707646" y="5497286"/>
          <a:ext cx="663344" cy="1414464"/>
          <a:chOff x="6695028" y="5375441"/>
          <a:chExt cx="666437" cy="1495982"/>
        </a:xfrm>
      </xdr:grpSpPr>
      <xdr:cxnSp macro="">
        <xdr:nvCxnSpPr>
          <xdr:cNvPr id="3" name="Gerader Verbinder 105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CxnSpPr/>
        </xdr:nvCxnSpPr>
        <xdr:spPr>
          <a:xfrm rot="16200000" flipV="1">
            <a:off x="6104881" y="5965588"/>
            <a:ext cx="1337594" cy="157299"/>
          </a:xfrm>
          <a:prstGeom prst="bentConnector3">
            <a:avLst>
              <a:gd name="adj1" fmla="val 83534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Gerader Verbinder 1052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CxnSpPr/>
        </xdr:nvCxnSpPr>
        <xdr:spPr>
          <a:xfrm rot="5400000" flipH="1" flipV="1">
            <a:off x="6619115" y="5968446"/>
            <a:ext cx="1331931" cy="152769"/>
          </a:xfrm>
          <a:prstGeom prst="bentConnector3">
            <a:avLst>
              <a:gd name="adj1" fmla="val 8346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Gerader Verbinder 13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CxnSpPr/>
        </xdr:nvCxnSpPr>
        <xdr:spPr>
          <a:xfrm rot="16200000" flipV="1">
            <a:off x="7118765" y="6653519"/>
            <a:ext cx="307832" cy="127976"/>
          </a:xfrm>
          <a:prstGeom prst="bentConnector3">
            <a:avLst>
              <a:gd name="adj1" fmla="val 5000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Gerader Verbinder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CxnSpPr/>
        </xdr:nvCxnSpPr>
        <xdr:spPr>
          <a:xfrm flipH="1">
            <a:off x="6732390" y="6708728"/>
            <a:ext cx="116951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Gerader Verbinder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CxnSpPr/>
        </xdr:nvCxnSpPr>
        <xdr:spPr>
          <a:xfrm flipH="1" flipV="1">
            <a:off x="6732390" y="6711125"/>
            <a:ext cx="2378" cy="15790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25400</xdr:colOff>
      <xdr:row>37</xdr:row>
      <xdr:rowOff>0</xdr:rowOff>
    </xdr:from>
    <xdr:to>
      <xdr:col>8</xdr:col>
      <xdr:colOff>625482</xdr:colOff>
      <xdr:row>56</xdr:row>
      <xdr:rowOff>92870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4450443" y="4773386"/>
          <a:ext cx="3185439" cy="2825184"/>
          <a:chOff x="4483093" y="4002881"/>
          <a:chExt cx="3178182" cy="2861470"/>
        </a:xfrm>
      </xdr:grpSpPr>
      <xdr:grpSp>
        <xdr:nvGrpSpPr>
          <xdr:cNvPr id="9" name="Gruppieren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GrpSpPr>
            <a:grpSpLocks/>
          </xdr:cNvGrpSpPr>
        </xdr:nvGrpSpPr>
        <xdr:grpSpPr bwMode="auto">
          <a:xfrm>
            <a:off x="4483093" y="4098130"/>
            <a:ext cx="1285378" cy="2766221"/>
            <a:chOff x="4881355" y="4780977"/>
            <a:chExt cx="697897" cy="2565969"/>
          </a:xfrm>
        </xdr:grpSpPr>
        <xdr:cxnSp macro="">
          <xdr:nvCxnSpPr>
            <xdr:cNvPr id="12" name="Gerade Verbindung 4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CxnSpPr/>
          </xdr:nvCxnSpPr>
          <xdr:spPr>
            <a:xfrm>
              <a:off x="5577799" y="4780977"/>
              <a:ext cx="1392" cy="2561474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" name="Gerade Verbindung mit Pfeil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CxnSpPr/>
          </xdr:nvCxnSpPr>
          <xdr:spPr>
            <a:xfrm flipH="1">
              <a:off x="4881355" y="7340974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0" name="Gerader Verbinder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>
            <a:off x="5766594" y="4106069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Gerader Verbinder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CxnSpPr/>
        </xdr:nvCxnSpPr>
        <xdr:spPr>
          <a:xfrm flipH="1" flipV="1">
            <a:off x="7658894" y="4002881"/>
            <a:ext cx="2381" cy="11033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R92"/>
  <sheetViews>
    <sheetView showGridLines="0" topLeftCell="A13" zoomScale="130" zoomScaleNormal="130" zoomScaleSheetLayoutView="85" zoomScalePageLayoutView="70" workbookViewId="0">
      <selection activeCell="L10" sqref="L10"/>
    </sheetView>
  </sheetViews>
  <sheetFormatPr baseColWidth="10" defaultColWidth="11.5703125" defaultRowHeight="12" x14ac:dyDescent="0.2"/>
  <cols>
    <col min="1" max="1" width="1.5703125" style="1" customWidth="1"/>
    <col min="2" max="2" width="2.28515625" style="6" customWidth="1"/>
    <col min="3" max="3" width="3.28515625" style="6" customWidth="1"/>
    <col min="4" max="4" width="33.7109375" style="1" customWidth="1"/>
    <col min="5" max="5" width="8.7109375" style="1" customWidth="1"/>
    <col min="6" max="6" width="6.7109375" style="1" customWidth="1"/>
    <col min="7" max="7" width="16.28515625" style="1" customWidth="1"/>
    <col min="8" max="8" width="0.85546875" style="1" customWidth="1"/>
    <col min="9" max="9" width="15.28515625" style="1" customWidth="1"/>
    <col min="10" max="10" width="10.7109375" style="1" customWidth="1"/>
    <col min="11" max="11" width="7.7109375" style="7" customWidth="1" collapsed="1"/>
    <col min="12" max="12" width="15.7109375" style="8" customWidth="1"/>
    <col min="13" max="13" width="2.7109375" style="8" customWidth="1"/>
    <col min="14" max="16384" width="11.5703125" style="1"/>
  </cols>
  <sheetData>
    <row r="1" spans="1:13" ht="5.0999999999999996" customHeight="1" x14ac:dyDescent="0.2"/>
    <row r="2" spans="1:13" s="37" customFormat="1" ht="35.1" customHeight="1" x14ac:dyDescent="0.2">
      <c r="A2" s="87" t="s">
        <v>64</v>
      </c>
      <c r="C2" s="6"/>
      <c r="G2" s="38"/>
      <c r="H2" s="38"/>
      <c r="I2" s="38"/>
      <c r="J2" s="38"/>
      <c r="K2" s="305" t="s">
        <v>54</v>
      </c>
      <c r="L2" s="305"/>
      <c r="M2" s="42"/>
    </row>
    <row r="3" spans="1:13" s="9" customFormat="1" ht="6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8"/>
      <c r="M3" s="2"/>
    </row>
    <row r="4" spans="1:13" s="9" customFormat="1" ht="6" customHeight="1" x14ac:dyDescent="0.25">
      <c r="L4" s="2"/>
      <c r="M4" s="2"/>
    </row>
    <row r="5" spans="1:13" s="9" customFormat="1" ht="12.95" customHeight="1" x14ac:dyDescent="0.25">
      <c r="F5" s="64" t="s">
        <v>52</v>
      </c>
      <c r="G5" s="168" t="s">
        <v>43</v>
      </c>
      <c r="H5" s="77"/>
      <c r="I5" s="169" t="s">
        <v>67</v>
      </c>
      <c r="J5" s="30"/>
      <c r="K5" s="11" t="s">
        <v>16</v>
      </c>
      <c r="L5" s="77" t="s">
        <v>44</v>
      </c>
      <c r="M5" s="30"/>
    </row>
    <row r="6" spans="1:13" s="9" customFormat="1" ht="6" customHeight="1" x14ac:dyDescent="0.25">
      <c r="G6" s="170"/>
      <c r="H6" s="63"/>
      <c r="I6" s="170"/>
      <c r="L6" s="2"/>
      <c r="M6" s="2"/>
    </row>
    <row r="7" spans="1:13" s="10" customFormat="1" ht="12.95" customHeight="1" x14ac:dyDescent="0.2">
      <c r="A7" s="306">
        <v>1</v>
      </c>
      <c r="B7" s="306"/>
      <c r="C7" s="69"/>
      <c r="D7" s="70" t="s">
        <v>0</v>
      </c>
      <c r="E7" s="70"/>
      <c r="F7" s="121">
        <f>G7/$G$36</f>
        <v>0</v>
      </c>
      <c r="G7" s="171">
        <v>10000</v>
      </c>
      <c r="H7" s="172"/>
      <c r="I7" s="173"/>
      <c r="J7" s="66"/>
      <c r="K7" s="150">
        <v>0</v>
      </c>
      <c r="L7" s="94">
        <f>G7*K7</f>
        <v>0</v>
      </c>
      <c r="M7" s="34"/>
    </row>
    <row r="8" spans="1:13" ht="6.95" customHeight="1" x14ac:dyDescent="0.2">
      <c r="B8" s="3"/>
      <c r="C8" s="5"/>
      <c r="F8" s="122"/>
      <c r="G8" s="174"/>
      <c r="H8" s="93"/>
      <c r="I8" s="174"/>
      <c r="K8" s="151"/>
      <c r="L8" s="93"/>
      <c r="M8" s="43"/>
    </row>
    <row r="9" spans="1:13" s="10" customFormat="1" ht="12.95" customHeight="1" x14ac:dyDescent="0.2">
      <c r="A9" s="306">
        <v>2</v>
      </c>
      <c r="B9" s="306"/>
      <c r="C9" s="69"/>
      <c r="D9" s="70" t="s">
        <v>1</v>
      </c>
      <c r="E9" s="70"/>
      <c r="F9" s="121">
        <f>G9/$G$36</f>
        <v>0.30399999999999999</v>
      </c>
      <c r="G9" s="171">
        <v>9000000</v>
      </c>
      <c r="H9" s="172"/>
      <c r="I9" s="171">
        <v>500000</v>
      </c>
      <c r="J9" s="66"/>
      <c r="K9" s="152">
        <v>1</v>
      </c>
      <c r="L9" s="94">
        <f>G9*K9+I9</f>
        <v>9500000</v>
      </c>
      <c r="M9" s="34"/>
    </row>
    <row r="10" spans="1:13" ht="6.95" customHeight="1" x14ac:dyDescent="0.2">
      <c r="F10" s="122"/>
      <c r="G10" s="175"/>
      <c r="H10" s="92"/>
      <c r="I10" s="175"/>
      <c r="K10" s="151"/>
      <c r="L10" s="92"/>
      <c r="M10" s="34"/>
    </row>
    <row r="11" spans="1:13" s="9" customFormat="1" ht="12.95" customHeight="1" x14ac:dyDescent="0.2">
      <c r="A11" s="306">
        <v>3</v>
      </c>
      <c r="B11" s="306"/>
      <c r="C11" s="69"/>
      <c r="D11" s="70" t="s">
        <v>7</v>
      </c>
      <c r="E11" s="70"/>
      <c r="F11" s="121">
        <f>G11/$G$36</f>
        <v>0.30399999999999999</v>
      </c>
      <c r="G11" s="176">
        <f>SUBTOTAL(9,G7:G9)</f>
        <v>9010000</v>
      </c>
      <c r="H11" s="92"/>
      <c r="I11" s="176">
        <f>SUM(I12:I19)</f>
        <v>0</v>
      </c>
      <c r="J11" s="66"/>
      <c r="K11" s="151"/>
      <c r="L11" s="92"/>
      <c r="M11" s="34"/>
    </row>
    <row r="12" spans="1:13" ht="12.95" customHeight="1" x14ac:dyDescent="0.2">
      <c r="A12" s="307">
        <v>3</v>
      </c>
      <c r="B12" s="307"/>
      <c r="C12" s="71" t="s">
        <v>17</v>
      </c>
      <c r="D12" s="72" t="s">
        <v>18</v>
      </c>
      <c r="E12" s="72"/>
      <c r="F12" s="123"/>
      <c r="G12" s="177">
        <v>900000</v>
      </c>
      <c r="H12" s="172"/>
      <c r="I12" s="177"/>
      <c r="J12" s="66"/>
      <c r="K12" s="152">
        <v>0.05</v>
      </c>
      <c r="L12" s="95">
        <f>G12*K12+I12</f>
        <v>45000</v>
      </c>
      <c r="M12" s="34"/>
    </row>
    <row r="13" spans="1:13" ht="12.95" customHeight="1" x14ac:dyDescent="0.2">
      <c r="A13" s="304">
        <v>3</v>
      </c>
      <c r="B13" s="304"/>
      <c r="C13" s="73" t="s">
        <v>19</v>
      </c>
      <c r="D13" s="74" t="s">
        <v>26</v>
      </c>
      <c r="E13" s="74"/>
      <c r="F13" s="124"/>
      <c r="G13" s="178">
        <v>1000000</v>
      </c>
      <c r="H13" s="172"/>
      <c r="I13" s="177"/>
      <c r="J13" s="66"/>
      <c r="K13" s="152">
        <v>0.05</v>
      </c>
      <c r="L13" s="95">
        <f t="shared" ref="L13:L19" si="0">G13*K13+I13</f>
        <v>50000</v>
      </c>
      <c r="M13" s="34"/>
    </row>
    <row r="14" spans="1:13" ht="12.95" customHeight="1" x14ac:dyDescent="0.2">
      <c r="A14" s="304">
        <v>3</v>
      </c>
      <c r="B14" s="304"/>
      <c r="C14" s="73" t="s">
        <v>20</v>
      </c>
      <c r="D14" s="74" t="s">
        <v>27</v>
      </c>
      <c r="E14" s="74"/>
      <c r="F14" s="124"/>
      <c r="G14" s="179">
        <v>1000000</v>
      </c>
      <c r="H14" s="172"/>
      <c r="I14" s="177"/>
      <c r="J14" s="66"/>
      <c r="K14" s="152">
        <v>0.08</v>
      </c>
      <c r="L14" s="95">
        <f t="shared" si="0"/>
        <v>80000</v>
      </c>
      <c r="M14" s="34"/>
    </row>
    <row r="15" spans="1:13" ht="12.95" customHeight="1" x14ac:dyDescent="0.2">
      <c r="A15" s="304">
        <v>3</v>
      </c>
      <c r="B15" s="304"/>
      <c r="C15" s="73" t="s">
        <v>21</v>
      </c>
      <c r="D15" s="74" t="s">
        <v>28</v>
      </c>
      <c r="E15" s="74"/>
      <c r="F15" s="124"/>
      <c r="G15" s="179">
        <v>1500000</v>
      </c>
      <c r="H15" s="172"/>
      <c r="I15" s="177"/>
      <c r="J15" s="66"/>
      <c r="K15" s="152">
        <v>0.05</v>
      </c>
      <c r="L15" s="95">
        <f t="shared" si="0"/>
        <v>75000</v>
      </c>
      <c r="M15" s="34"/>
    </row>
    <row r="16" spans="1:13" ht="12.95" customHeight="1" x14ac:dyDescent="0.2">
      <c r="A16" s="304">
        <v>3</v>
      </c>
      <c r="B16" s="304"/>
      <c r="C16" s="73" t="s">
        <v>22</v>
      </c>
      <c r="D16" s="74" t="s">
        <v>31</v>
      </c>
      <c r="E16" s="74"/>
      <c r="F16" s="124"/>
      <c r="G16" s="179">
        <v>600000</v>
      </c>
      <c r="H16" s="172"/>
      <c r="I16" s="177"/>
      <c r="J16" s="66"/>
      <c r="K16" s="152">
        <v>0</v>
      </c>
      <c r="L16" s="95">
        <f t="shared" si="0"/>
        <v>0</v>
      </c>
      <c r="M16" s="34"/>
    </row>
    <row r="17" spans="1:13" ht="12.95" customHeight="1" x14ac:dyDescent="0.2">
      <c r="A17" s="304">
        <v>3</v>
      </c>
      <c r="B17" s="304"/>
      <c r="C17" s="73" t="s">
        <v>23</v>
      </c>
      <c r="D17" s="74" t="s">
        <v>29</v>
      </c>
      <c r="E17" s="74"/>
      <c r="F17" s="124"/>
      <c r="G17" s="179">
        <v>150000</v>
      </c>
      <c r="H17" s="172"/>
      <c r="I17" s="177"/>
      <c r="J17" s="66"/>
      <c r="K17" s="152">
        <v>0.15</v>
      </c>
      <c r="L17" s="95">
        <f t="shared" si="0"/>
        <v>22500</v>
      </c>
      <c r="M17" s="34"/>
    </row>
    <row r="18" spans="1:13" ht="12.95" customHeight="1" x14ac:dyDescent="0.2">
      <c r="A18" s="304">
        <v>3</v>
      </c>
      <c r="B18" s="304"/>
      <c r="C18" s="73" t="s">
        <v>24</v>
      </c>
      <c r="D18" s="74" t="s">
        <v>30</v>
      </c>
      <c r="E18" s="74"/>
      <c r="F18" s="124"/>
      <c r="G18" s="179">
        <v>0</v>
      </c>
      <c r="H18" s="172"/>
      <c r="I18" s="177"/>
      <c r="J18" s="66"/>
      <c r="K18" s="152">
        <v>0</v>
      </c>
      <c r="L18" s="95">
        <f t="shared" si="0"/>
        <v>0</v>
      </c>
      <c r="M18" s="34"/>
    </row>
    <row r="19" spans="1:13" ht="12.95" customHeight="1" x14ac:dyDescent="0.2">
      <c r="A19" s="304">
        <v>3</v>
      </c>
      <c r="B19" s="304"/>
      <c r="C19" s="73" t="s">
        <v>25</v>
      </c>
      <c r="D19" s="74" t="s">
        <v>8</v>
      </c>
      <c r="E19" s="74"/>
      <c r="F19" s="124"/>
      <c r="G19" s="179">
        <v>300000</v>
      </c>
      <c r="H19" s="172"/>
      <c r="I19" s="177"/>
      <c r="J19" s="66"/>
      <c r="K19" s="152">
        <v>0</v>
      </c>
      <c r="L19" s="95">
        <f t="shared" si="0"/>
        <v>0</v>
      </c>
      <c r="M19" s="34"/>
    </row>
    <row r="20" spans="1:13" ht="6.95" customHeight="1" x14ac:dyDescent="0.2">
      <c r="F20" s="122"/>
      <c r="G20" s="175"/>
      <c r="H20" s="92"/>
      <c r="I20" s="175"/>
      <c r="K20" s="153"/>
      <c r="L20" s="92"/>
      <c r="M20" s="33"/>
    </row>
    <row r="21" spans="1:13" s="9" customFormat="1" ht="12.75" customHeight="1" x14ac:dyDescent="0.2">
      <c r="A21" s="306">
        <v>4</v>
      </c>
      <c r="B21" s="306"/>
      <c r="C21" s="69"/>
      <c r="D21" s="70" t="s">
        <v>2</v>
      </c>
      <c r="E21" s="70"/>
      <c r="F21" s="121">
        <f>G21/$G$36</f>
        <v>0.22</v>
      </c>
      <c r="G21" s="171">
        <v>6500000</v>
      </c>
      <c r="H21" s="172"/>
      <c r="I21" s="171"/>
      <c r="J21" s="66"/>
      <c r="K21" s="152">
        <v>0.05</v>
      </c>
      <c r="L21" s="94">
        <f>G21*K21+I21</f>
        <v>325000</v>
      </c>
      <c r="M21" s="34"/>
    </row>
    <row r="22" spans="1:13" ht="6.95" customHeight="1" x14ac:dyDescent="0.2">
      <c r="B22" s="3"/>
      <c r="C22" s="5"/>
      <c r="F22" s="122"/>
      <c r="G22" s="175"/>
      <c r="H22" s="92"/>
      <c r="I22" s="175"/>
      <c r="K22" s="151"/>
      <c r="L22" s="92"/>
      <c r="M22" s="32"/>
    </row>
    <row r="23" spans="1:13" s="10" customFormat="1" ht="12.95" customHeight="1" x14ac:dyDescent="0.2">
      <c r="A23" s="306">
        <v>5</v>
      </c>
      <c r="B23" s="306"/>
      <c r="C23" s="69"/>
      <c r="D23" s="70" t="s">
        <v>9</v>
      </c>
      <c r="E23" s="70"/>
      <c r="F23" s="121">
        <f>G23/$G$36</f>
        <v>0.70799999999999996</v>
      </c>
      <c r="G23" s="180">
        <f>SUBTOTAL(9,G7:G21)</f>
        <v>20960000</v>
      </c>
      <c r="H23" s="92"/>
      <c r="I23" s="180">
        <f>SUM(I24:I26)</f>
        <v>0</v>
      </c>
      <c r="J23" s="66"/>
      <c r="K23" s="151"/>
      <c r="L23" s="148"/>
      <c r="M23" s="34"/>
    </row>
    <row r="24" spans="1:13" ht="12.95" customHeight="1" x14ac:dyDescent="0.2">
      <c r="A24" s="307">
        <v>5</v>
      </c>
      <c r="B24" s="307"/>
      <c r="C24" s="75" t="s">
        <v>17</v>
      </c>
      <c r="D24" s="72" t="s">
        <v>69</v>
      </c>
      <c r="E24" s="72"/>
      <c r="F24" s="123"/>
      <c r="G24" s="178">
        <v>1000000</v>
      </c>
      <c r="H24" s="172"/>
      <c r="I24" s="178"/>
      <c r="J24" s="66"/>
      <c r="K24" s="152">
        <v>0</v>
      </c>
      <c r="L24" s="149">
        <f>K24*G24+I24</f>
        <v>0</v>
      </c>
      <c r="M24" s="34"/>
    </row>
    <row r="25" spans="1:13" ht="12.95" customHeight="1" x14ac:dyDescent="0.2">
      <c r="A25" s="308">
        <v>5</v>
      </c>
      <c r="B25" s="308"/>
      <c r="C25" s="76" t="s">
        <v>19</v>
      </c>
      <c r="D25" s="201" t="s">
        <v>70</v>
      </c>
      <c r="E25" s="201"/>
      <c r="F25" s="202"/>
      <c r="G25" s="178">
        <v>500000</v>
      </c>
      <c r="H25" s="172"/>
      <c r="I25" s="203"/>
      <c r="J25" s="66"/>
      <c r="K25" s="152"/>
      <c r="L25" s="149"/>
      <c r="M25" s="34"/>
    </row>
    <row r="26" spans="1:13" ht="12.95" customHeight="1" x14ac:dyDescent="0.2">
      <c r="A26" s="308">
        <v>5</v>
      </c>
      <c r="B26" s="308"/>
      <c r="C26" s="76" t="s">
        <v>20</v>
      </c>
      <c r="D26" s="74" t="s">
        <v>45</v>
      </c>
      <c r="E26" s="74"/>
      <c r="F26" s="124"/>
      <c r="G26" s="178">
        <v>0</v>
      </c>
      <c r="H26" s="172"/>
      <c r="I26" s="181"/>
      <c r="J26" s="66"/>
      <c r="K26" s="152">
        <v>0</v>
      </c>
      <c r="L26" s="149">
        <f>K26*G26+I26</f>
        <v>0</v>
      </c>
      <c r="M26" s="34"/>
    </row>
    <row r="27" spans="1:13" ht="6.95" customHeight="1" x14ac:dyDescent="0.2">
      <c r="F27" s="122"/>
      <c r="G27" s="175"/>
      <c r="H27" s="92"/>
      <c r="I27" s="92"/>
      <c r="K27" s="151"/>
      <c r="L27" s="92"/>
      <c r="M27" s="34"/>
    </row>
    <row r="28" spans="1:13" s="9" customFormat="1" ht="12.95" customHeight="1" x14ac:dyDescent="0.2">
      <c r="A28" s="306">
        <v>6</v>
      </c>
      <c r="B28" s="306"/>
      <c r="C28" s="69"/>
      <c r="D28" s="70" t="s">
        <v>3</v>
      </c>
      <c r="E28" s="70"/>
      <c r="F28" s="121">
        <f>G28/$G$36</f>
        <v>1.7000000000000001E-2</v>
      </c>
      <c r="G28" s="171">
        <v>500000</v>
      </c>
      <c r="H28" s="172"/>
      <c r="I28" s="182"/>
      <c r="J28" s="66"/>
      <c r="K28" s="152">
        <v>0</v>
      </c>
      <c r="L28" s="94">
        <f>G28*K28</f>
        <v>0</v>
      </c>
      <c r="M28" s="34"/>
    </row>
    <row r="29" spans="1:13" ht="6.95" customHeight="1" x14ac:dyDescent="0.2">
      <c r="B29" s="12"/>
      <c r="C29" s="4"/>
      <c r="F29" s="125"/>
      <c r="G29" s="175"/>
      <c r="H29" s="92"/>
      <c r="I29" s="22"/>
      <c r="K29" s="151"/>
      <c r="L29" s="92"/>
      <c r="M29" s="34"/>
    </row>
    <row r="30" spans="1:13" s="10" customFormat="1" ht="12.95" customHeight="1" x14ac:dyDescent="0.2">
      <c r="A30" s="306">
        <v>7</v>
      </c>
      <c r="B30" s="306"/>
      <c r="C30" s="69"/>
      <c r="D30" s="70" t="s">
        <v>65</v>
      </c>
      <c r="E30" s="70"/>
      <c r="F30" s="121">
        <f>G30/$G$36</f>
        <v>0.16900000000000001</v>
      </c>
      <c r="G30" s="171">
        <v>5000000</v>
      </c>
      <c r="H30" s="172"/>
      <c r="I30" s="182"/>
      <c r="J30" s="66"/>
      <c r="K30" s="152">
        <v>0</v>
      </c>
      <c r="L30" s="94">
        <f>G30*K30</f>
        <v>0</v>
      </c>
      <c r="M30" s="34"/>
    </row>
    <row r="31" spans="1:13" ht="6.95" customHeight="1" x14ac:dyDescent="0.2">
      <c r="F31" s="125"/>
      <c r="G31" s="175"/>
      <c r="H31" s="92"/>
      <c r="I31" s="22"/>
      <c r="K31" s="151"/>
      <c r="L31" s="92"/>
      <c r="M31" s="34"/>
    </row>
    <row r="32" spans="1:13" s="10" customFormat="1" ht="12.95" customHeight="1" x14ac:dyDescent="0.2">
      <c r="A32" s="306">
        <v>8</v>
      </c>
      <c r="B32" s="306"/>
      <c r="C32" s="69"/>
      <c r="D32" s="70" t="s">
        <v>63</v>
      </c>
      <c r="E32" s="70"/>
      <c r="F32" s="121">
        <f>G32/$G$36</f>
        <v>1E-3</v>
      </c>
      <c r="G32" s="171">
        <v>40000</v>
      </c>
      <c r="H32" s="172"/>
      <c r="I32" s="182"/>
      <c r="J32" s="66"/>
      <c r="K32" s="152">
        <v>0</v>
      </c>
      <c r="L32" s="94">
        <f>G32*K32</f>
        <v>0</v>
      </c>
      <c r="M32" s="34"/>
    </row>
    <row r="33" spans="1:13" ht="6.95" customHeight="1" x14ac:dyDescent="0.2">
      <c r="F33" s="125"/>
      <c r="G33" s="175"/>
      <c r="H33" s="92"/>
      <c r="I33" s="22"/>
      <c r="K33" s="153"/>
      <c r="L33" s="92"/>
      <c r="M33" s="33"/>
    </row>
    <row r="34" spans="1:13" s="10" customFormat="1" ht="12.95" customHeight="1" x14ac:dyDescent="0.2">
      <c r="A34" s="306">
        <v>9</v>
      </c>
      <c r="B34" s="306"/>
      <c r="C34" s="69"/>
      <c r="D34" s="70" t="s">
        <v>10</v>
      </c>
      <c r="E34" s="70"/>
      <c r="F34" s="121">
        <f>G34/$G$36</f>
        <v>5.3999999999999999E-2</v>
      </c>
      <c r="G34" s="171">
        <v>1600000</v>
      </c>
      <c r="H34" s="172"/>
      <c r="I34" s="182"/>
      <c r="J34" s="66"/>
      <c r="K34" s="152">
        <v>0.1</v>
      </c>
      <c r="L34" s="94">
        <f>G34*K34</f>
        <v>160000</v>
      </c>
      <c r="M34" s="34"/>
    </row>
    <row r="35" spans="1:13" ht="12" customHeight="1" x14ac:dyDescent="0.2">
      <c r="B35" s="12"/>
      <c r="C35" s="4"/>
      <c r="F35" s="31"/>
      <c r="G35" s="183"/>
      <c r="K35" s="1"/>
      <c r="L35" s="1"/>
      <c r="M35" s="1"/>
    </row>
    <row r="36" spans="1:13" ht="12.95" customHeight="1" x14ac:dyDescent="0.25">
      <c r="A36" s="154" t="s">
        <v>12</v>
      </c>
      <c r="B36" s="155"/>
      <c r="C36" s="155"/>
      <c r="D36" s="155"/>
      <c r="E36" s="59"/>
      <c r="F36" s="65">
        <f>SUM(F7:F34)</f>
        <v>1.78</v>
      </c>
      <c r="G36" s="184">
        <f>SUBTOTAL(9,G7:G34)</f>
        <v>29600000</v>
      </c>
      <c r="H36" s="185"/>
      <c r="I36" s="186"/>
      <c r="J36" s="60"/>
      <c r="K36" s="118"/>
      <c r="L36" s="22"/>
      <c r="M36" s="22"/>
    </row>
    <row r="37" spans="1:13" ht="6" customHeight="1" x14ac:dyDescent="0.2">
      <c r="F37" s="31"/>
    </row>
    <row r="38" spans="1:13" s="13" customFormat="1" ht="12.95" customHeight="1" x14ac:dyDescent="0.3">
      <c r="A38" s="156" t="s">
        <v>32</v>
      </c>
      <c r="B38" s="157"/>
      <c r="C38" s="157"/>
      <c r="D38" s="157"/>
      <c r="E38" s="142"/>
      <c r="F38" s="142"/>
      <c r="G38" s="142"/>
      <c r="H38" s="142"/>
      <c r="I38" s="142"/>
      <c r="J38" s="142"/>
      <c r="K38" s="143"/>
      <c r="L38" s="144">
        <f>SUM(L7:L34)</f>
        <v>10257500</v>
      </c>
      <c r="M38" s="44"/>
    </row>
    <row r="39" spans="1:13" s="15" customFormat="1" ht="12.95" customHeight="1" x14ac:dyDescent="0.25">
      <c r="B39" s="16"/>
      <c r="C39" s="16"/>
      <c r="K39" s="96"/>
      <c r="L39" s="96"/>
      <c r="M39" s="21"/>
    </row>
    <row r="40" spans="1:13" ht="9" customHeight="1" x14ac:dyDescent="0.2">
      <c r="B40" s="14"/>
      <c r="L40" s="196"/>
    </row>
    <row r="41" spans="1:13" ht="6" customHeight="1" x14ac:dyDescent="0.2">
      <c r="A41" s="99"/>
      <c r="B41" s="99"/>
      <c r="C41" s="99"/>
      <c r="D41" s="99"/>
      <c r="E41" s="99"/>
      <c r="F41" s="99"/>
      <c r="G41" s="99"/>
      <c r="H41" s="99"/>
      <c r="I41" s="99"/>
      <c r="J41" s="99"/>
      <c r="L41" s="119"/>
    </row>
    <row r="42" spans="1:13" ht="12.75" customHeight="1" x14ac:dyDescent="0.2">
      <c r="A42" s="97" t="s">
        <v>46</v>
      </c>
      <c r="B42" s="97"/>
      <c r="C42" s="97"/>
      <c r="D42" s="98"/>
      <c r="E42" s="98"/>
      <c r="F42" s="98"/>
      <c r="G42" s="98"/>
      <c r="H42" s="98"/>
      <c r="I42" s="98"/>
      <c r="J42" s="98"/>
      <c r="K42" s="97"/>
      <c r="L42" s="197"/>
      <c r="M42" s="100"/>
    </row>
    <row r="43" spans="1:13" ht="6.75" customHeight="1" x14ac:dyDescent="0.2">
      <c r="A43" s="99"/>
      <c r="B43" s="99"/>
      <c r="C43" s="99"/>
      <c r="D43" s="99"/>
      <c r="E43" s="99">
        <v>22</v>
      </c>
      <c r="F43" s="99"/>
      <c r="G43" s="99"/>
      <c r="H43" s="99"/>
      <c r="I43" s="99"/>
      <c r="J43" s="99"/>
      <c r="L43" s="119"/>
    </row>
    <row r="44" spans="1:13" ht="12.75" customHeight="1" x14ac:dyDescent="0.2">
      <c r="A44" s="100" t="s">
        <v>53</v>
      </c>
      <c r="B44" s="99"/>
      <c r="C44" s="99"/>
      <c r="D44" s="99"/>
      <c r="E44" s="99">
        <v>2</v>
      </c>
      <c r="F44" s="99"/>
      <c r="G44" s="99"/>
      <c r="H44" s="99"/>
      <c r="I44" s="99"/>
      <c r="J44" s="99"/>
      <c r="L44" s="119"/>
    </row>
    <row r="45" spans="1:13" ht="12.75" customHeight="1" x14ac:dyDescent="0.2">
      <c r="A45" s="17"/>
      <c r="B45" s="17"/>
      <c r="C45" s="17"/>
      <c r="E45" s="1">
        <v>1</v>
      </c>
      <c r="G45" s="101" t="s">
        <v>5</v>
      </c>
      <c r="H45" s="101"/>
      <c r="I45" s="102" t="s">
        <v>4</v>
      </c>
      <c r="J45" s="303"/>
      <c r="K45" s="303"/>
      <c r="L45" s="303"/>
      <c r="M45" s="39"/>
    </row>
    <row r="46" spans="1:13" ht="12.75" customHeight="1" x14ac:dyDescent="0.2">
      <c r="B46" s="18" t="s">
        <v>39</v>
      </c>
      <c r="C46" s="40"/>
      <c r="D46" s="35"/>
      <c r="E46" s="35">
        <v>2</v>
      </c>
      <c r="F46" s="35"/>
      <c r="G46" s="88">
        <v>22</v>
      </c>
      <c r="H46" s="88"/>
      <c r="I46" s="103" t="s">
        <v>49</v>
      </c>
      <c r="L46" s="198"/>
      <c r="M46" s="39"/>
    </row>
    <row r="47" spans="1:13" ht="12.75" customHeight="1" x14ac:dyDescent="0.2">
      <c r="B47" s="19" t="s">
        <v>40</v>
      </c>
      <c r="C47" s="41"/>
      <c r="D47" s="36"/>
      <c r="E47" s="36"/>
      <c r="F47" s="36"/>
      <c r="G47" s="89">
        <v>2</v>
      </c>
      <c r="H47" s="89"/>
      <c r="I47" s="104" t="s">
        <v>6</v>
      </c>
      <c r="L47" s="198"/>
      <c r="M47" s="39"/>
    </row>
    <row r="48" spans="1:13" ht="12.75" customHeight="1" x14ac:dyDescent="0.2">
      <c r="B48" s="19"/>
      <c r="C48" s="41"/>
      <c r="D48" s="36"/>
      <c r="E48" s="36">
        <v>0</v>
      </c>
      <c r="F48" s="36"/>
      <c r="G48" s="89">
        <v>1</v>
      </c>
      <c r="H48" s="89"/>
      <c r="I48" s="104" t="s">
        <v>6</v>
      </c>
      <c r="L48" s="198"/>
      <c r="M48" s="39"/>
    </row>
    <row r="49" spans="1:18" ht="12.75" customHeight="1" x14ac:dyDescent="0.2">
      <c r="B49" s="19"/>
      <c r="C49" s="36"/>
      <c r="D49" s="36"/>
      <c r="E49" s="36">
        <v>0</v>
      </c>
      <c r="F49" s="36"/>
      <c r="G49" s="89">
        <v>2</v>
      </c>
      <c r="H49" s="89"/>
      <c r="I49" s="104" t="s">
        <v>6</v>
      </c>
      <c r="L49" s="198"/>
      <c r="M49" s="39"/>
    </row>
    <row r="50" spans="1:18" ht="4.5" customHeight="1" x14ac:dyDescent="0.2">
      <c r="A50" s="17"/>
      <c r="B50" s="17"/>
      <c r="C50" s="17"/>
      <c r="E50" s="1">
        <v>2</v>
      </c>
      <c r="G50" s="105"/>
      <c r="H50" s="105"/>
      <c r="I50" s="105"/>
      <c r="L50" s="198"/>
      <c r="M50" s="39"/>
    </row>
    <row r="51" spans="1:18" ht="12.75" customHeight="1" x14ac:dyDescent="0.2">
      <c r="B51" s="17"/>
      <c r="C51" s="1"/>
      <c r="D51" s="106"/>
      <c r="E51" s="107">
        <v>0</v>
      </c>
      <c r="F51" s="107"/>
      <c r="G51" s="90">
        <v>0</v>
      </c>
      <c r="H51" s="90"/>
      <c r="I51" s="107"/>
      <c r="L51" s="198"/>
      <c r="M51" s="1"/>
    </row>
    <row r="52" spans="1:18" ht="4.5" customHeight="1" x14ac:dyDescent="0.2">
      <c r="A52" s="17"/>
      <c r="B52" s="17"/>
      <c r="C52" s="1"/>
      <c r="D52" s="107"/>
      <c r="E52" s="107"/>
      <c r="F52" s="107"/>
      <c r="G52" s="107"/>
      <c r="H52" s="107"/>
      <c r="I52" s="107"/>
      <c r="L52" s="198"/>
      <c r="M52" s="1"/>
    </row>
    <row r="53" spans="1:18" ht="12.75" customHeight="1" x14ac:dyDescent="0.2">
      <c r="B53" s="17" t="s">
        <v>38</v>
      </c>
      <c r="C53" s="1"/>
      <c r="D53" s="106"/>
      <c r="E53" s="107"/>
      <c r="F53" s="107"/>
      <c r="G53" s="108">
        <f>SUM(G46:G51)</f>
        <v>27</v>
      </c>
      <c r="H53" s="108"/>
      <c r="I53" s="107"/>
      <c r="L53" s="198"/>
      <c r="M53" s="1"/>
    </row>
    <row r="54" spans="1:18" ht="12.95" customHeight="1" x14ac:dyDescent="0.2">
      <c r="B54" s="17"/>
      <c r="C54" s="1"/>
      <c r="D54" s="107"/>
      <c r="E54" s="107"/>
      <c r="F54" s="107"/>
      <c r="G54" s="107"/>
      <c r="H54" s="107"/>
      <c r="I54" s="107"/>
      <c r="J54" s="107"/>
      <c r="L54" s="198"/>
      <c r="M54" s="1"/>
    </row>
    <row r="55" spans="1:18" ht="12.95" customHeight="1" x14ac:dyDescent="0.2">
      <c r="A55" s="100" t="s">
        <v>15</v>
      </c>
      <c r="B55" s="100"/>
      <c r="C55" s="99"/>
      <c r="D55" s="99"/>
      <c r="E55" s="99"/>
      <c r="F55" s="99"/>
      <c r="G55" s="99"/>
      <c r="H55" s="99"/>
      <c r="I55" s="99"/>
      <c r="J55" s="99"/>
      <c r="K55" s="195"/>
      <c r="L55" s="1"/>
    </row>
    <row r="56" spans="1:18" ht="4.5" customHeight="1" x14ac:dyDescent="0.2">
      <c r="A56" s="100"/>
      <c r="B56" s="100"/>
      <c r="C56" s="100"/>
      <c r="D56" s="100"/>
      <c r="L56" s="1"/>
    </row>
    <row r="57" spans="1:18" ht="12.75" customHeight="1" x14ac:dyDescent="0.2">
      <c r="A57" s="109" t="s">
        <v>11</v>
      </c>
      <c r="B57" s="109"/>
      <c r="C57" s="1"/>
      <c r="G57" s="141">
        <f>L38</f>
        <v>10257500</v>
      </c>
      <c r="H57" s="141"/>
      <c r="L57" s="1"/>
    </row>
    <row r="58" spans="1:18" ht="8.1" customHeight="1" x14ac:dyDescent="0.25">
      <c r="A58" s="17"/>
      <c r="B58" s="17"/>
      <c r="C58" s="17"/>
      <c r="D58" s="17"/>
      <c r="E58" s="17"/>
      <c r="F58" s="17"/>
      <c r="G58" s="106"/>
      <c r="H58" s="106"/>
      <c r="L58"/>
    </row>
    <row r="59" spans="1:18" ht="13.5" customHeight="1" x14ac:dyDescent="0.3">
      <c r="A59" s="23" t="s">
        <v>50</v>
      </c>
      <c r="B59" s="23"/>
      <c r="C59" s="23"/>
      <c r="G59" s="166">
        <f>0.0425*G53+0.83</f>
        <v>1.98</v>
      </c>
      <c r="H59" s="166"/>
      <c r="I59" s="91"/>
      <c r="L59"/>
    </row>
    <row r="60" spans="1:18" ht="4.5" customHeight="1" x14ac:dyDescent="0.25">
      <c r="A60" s="17"/>
      <c r="B60" s="17"/>
      <c r="C60" s="17"/>
      <c r="G60" s="28"/>
      <c r="H60" s="28"/>
      <c r="I60" s="91"/>
      <c r="L60"/>
    </row>
    <row r="61" spans="1:18" ht="13.5" customHeight="1" x14ac:dyDescent="0.3">
      <c r="A61" s="23" t="s">
        <v>51</v>
      </c>
      <c r="B61" s="23"/>
      <c r="C61" s="23"/>
      <c r="G61" s="167">
        <f>ROUND(37.056*G57^(-0.1495)*G59/100,6)</f>
        <v>6.5670999999999993E-2</v>
      </c>
      <c r="H61" s="187"/>
      <c r="I61" s="165"/>
      <c r="L61"/>
    </row>
    <row r="62" spans="1:18" ht="4.5" customHeight="1" x14ac:dyDescent="0.25">
      <c r="A62" s="17"/>
      <c r="B62" s="17"/>
      <c r="C62" s="17"/>
      <c r="G62" s="28"/>
      <c r="H62" s="28"/>
      <c r="I62" s="91"/>
      <c r="L62"/>
    </row>
    <row r="63" spans="1:18" ht="12.75" customHeight="1" x14ac:dyDescent="0.25">
      <c r="A63" s="188" t="s">
        <v>68</v>
      </c>
      <c r="B63" s="17"/>
      <c r="C63" s="17"/>
      <c r="G63" s="189">
        <v>0</v>
      </c>
      <c r="H63" s="189"/>
      <c r="I63" s="110"/>
      <c r="J63" s="110"/>
      <c r="K63" s="110"/>
      <c r="L63"/>
      <c r="M63" s="110"/>
      <c r="N63" s="7"/>
      <c r="O63"/>
      <c r="P63" s="8"/>
      <c r="Q63"/>
      <c r="R63"/>
    </row>
    <row r="64" spans="1:18" ht="8.1" customHeight="1" x14ac:dyDescent="0.25">
      <c r="A64" s="17"/>
      <c r="B64" s="17"/>
      <c r="C64" s="17"/>
      <c r="G64" s="110"/>
      <c r="H64" s="110"/>
      <c r="I64" s="110"/>
      <c r="L64"/>
    </row>
    <row r="65" spans="1:16" ht="15" customHeight="1" x14ac:dyDescent="0.3">
      <c r="A65" s="20" t="s">
        <v>72</v>
      </c>
      <c r="B65" s="18"/>
      <c r="C65" s="18"/>
      <c r="D65" s="111"/>
      <c r="E65" s="111"/>
      <c r="F65" s="111"/>
      <c r="G65" s="112"/>
      <c r="H65" s="112"/>
      <c r="I65" s="199">
        <f>ROUND((G57*G61)*(1+G63),2)</f>
        <v>673620</v>
      </c>
      <c r="J65" s="35"/>
      <c r="K65" s="45"/>
    </row>
    <row r="66" spans="1:16" ht="11.25" customHeight="1" x14ac:dyDescent="0.2">
      <c r="A66" s="23"/>
      <c r="B66" s="17"/>
      <c r="C66" s="17"/>
      <c r="D66" s="99"/>
      <c r="E66" s="99"/>
      <c r="F66" s="99"/>
      <c r="G66" s="113"/>
      <c r="H66" s="113"/>
    </row>
    <row r="67" spans="1:16" ht="12.95" customHeight="1" x14ac:dyDescent="0.2">
      <c r="A67" s="23"/>
      <c r="B67" s="17"/>
      <c r="C67" s="17"/>
      <c r="D67" s="99"/>
      <c r="E67" s="207" t="s">
        <v>73</v>
      </c>
      <c r="G67" s="206" t="s">
        <v>5</v>
      </c>
      <c r="H67" s="113"/>
      <c r="I67" s="113"/>
      <c r="J67" s="113"/>
      <c r="L67" s="29"/>
    </row>
    <row r="68" spans="1:16" ht="12.75" customHeight="1" x14ac:dyDescent="0.25">
      <c r="A68" s="99" t="s">
        <v>56</v>
      </c>
      <c r="B68" s="99"/>
      <c r="C68" s="114"/>
      <c r="E68" s="204">
        <v>0.02</v>
      </c>
      <c r="F68" s="115"/>
      <c r="G68" s="126">
        <v>0.02</v>
      </c>
      <c r="H68" s="190"/>
      <c r="I68" s="119">
        <f>$I$65*G68</f>
        <v>13472</v>
      </c>
      <c r="L68"/>
    </row>
    <row r="69" spans="1:16" ht="12.75" customHeight="1" x14ac:dyDescent="0.25">
      <c r="A69" s="99" t="s">
        <v>33</v>
      </c>
      <c r="B69" s="99"/>
      <c r="C69" s="114"/>
      <c r="E69" s="204">
        <v>0.1</v>
      </c>
      <c r="F69" s="115"/>
      <c r="G69" s="127">
        <v>0.1</v>
      </c>
      <c r="H69" s="190"/>
      <c r="I69" s="119">
        <f t="shared" ref="I69:I77" si="1">$I$65*G69</f>
        <v>67362</v>
      </c>
      <c r="L69"/>
    </row>
    <row r="70" spans="1:16" ht="12.75" customHeight="1" x14ac:dyDescent="0.25">
      <c r="A70" s="99" t="s">
        <v>34</v>
      </c>
      <c r="B70" s="99"/>
      <c r="C70" s="114"/>
      <c r="E70" s="204">
        <v>0.15</v>
      </c>
      <c r="F70" s="115"/>
      <c r="G70" s="127">
        <v>0.15</v>
      </c>
      <c r="H70" s="190"/>
      <c r="I70" s="119">
        <f t="shared" si="1"/>
        <v>101043</v>
      </c>
      <c r="L70"/>
    </row>
    <row r="71" spans="1:16" ht="12.75" customHeight="1" x14ac:dyDescent="0.25">
      <c r="A71" s="99" t="s">
        <v>35</v>
      </c>
      <c r="B71" s="99"/>
      <c r="C71" s="114"/>
      <c r="E71" s="204">
        <v>0.25</v>
      </c>
      <c r="F71" s="115"/>
      <c r="G71" s="127">
        <v>0.25</v>
      </c>
      <c r="H71" s="190"/>
      <c r="I71" s="119">
        <f t="shared" si="1"/>
        <v>168405</v>
      </c>
      <c r="L71"/>
    </row>
    <row r="72" spans="1:16" ht="12.75" customHeight="1" x14ac:dyDescent="0.25">
      <c r="A72" s="99" t="s">
        <v>57</v>
      </c>
      <c r="B72" s="99"/>
      <c r="C72" s="114"/>
      <c r="E72" s="204">
        <v>0.32</v>
      </c>
      <c r="F72" s="115"/>
      <c r="G72" s="127">
        <v>0.32</v>
      </c>
      <c r="H72" s="190"/>
      <c r="I72" s="119">
        <f t="shared" si="1"/>
        <v>215558</v>
      </c>
      <c r="L72"/>
    </row>
    <row r="73" spans="1:16" ht="12.75" customHeight="1" x14ac:dyDescent="0.25">
      <c r="A73" s="99" t="s">
        <v>58</v>
      </c>
      <c r="B73" s="99"/>
      <c r="C73" s="114"/>
      <c r="E73" s="204">
        <v>0.02</v>
      </c>
      <c r="F73" s="115"/>
      <c r="G73" s="127">
        <v>0.02</v>
      </c>
      <c r="H73" s="190"/>
      <c r="I73" s="119">
        <f t="shared" si="1"/>
        <v>13472</v>
      </c>
      <c r="L73"/>
    </row>
    <row r="74" spans="1:16" ht="12.75" customHeight="1" x14ac:dyDescent="0.25">
      <c r="A74" s="99" t="s">
        <v>36</v>
      </c>
      <c r="B74" s="99"/>
      <c r="C74" s="114"/>
      <c r="E74" s="204">
        <v>0</v>
      </c>
      <c r="F74" s="115"/>
      <c r="G74" s="127">
        <v>0</v>
      </c>
      <c r="H74" s="190"/>
      <c r="I74" s="119">
        <f t="shared" si="1"/>
        <v>0</v>
      </c>
      <c r="L74"/>
    </row>
    <row r="75" spans="1:16" ht="12.75" customHeight="1" x14ac:dyDescent="0.25">
      <c r="A75" s="99" t="s">
        <v>61</v>
      </c>
      <c r="B75" s="99"/>
      <c r="C75" s="114"/>
      <c r="E75" s="204">
        <v>0.05</v>
      </c>
      <c r="F75" s="115"/>
      <c r="G75" s="127">
        <v>0.05</v>
      </c>
      <c r="H75" s="190"/>
      <c r="I75" s="119">
        <f t="shared" si="1"/>
        <v>33681</v>
      </c>
      <c r="L75"/>
    </row>
    <row r="76" spans="1:16" ht="12.75" customHeight="1" x14ac:dyDescent="0.25">
      <c r="A76" s="99" t="s">
        <v>59</v>
      </c>
      <c r="B76" s="99"/>
      <c r="C76" s="114"/>
      <c r="E76" s="204">
        <v>0.09</v>
      </c>
      <c r="F76" s="115"/>
      <c r="G76" s="127">
        <v>0.09</v>
      </c>
      <c r="H76" s="190"/>
      <c r="I76" s="119">
        <f t="shared" si="1"/>
        <v>60626</v>
      </c>
      <c r="L76"/>
    </row>
    <row r="77" spans="1:16" ht="12.75" customHeight="1" x14ac:dyDescent="0.25">
      <c r="A77" s="111" t="s">
        <v>60</v>
      </c>
      <c r="B77" s="111"/>
      <c r="C77" s="116"/>
      <c r="D77" s="35"/>
      <c r="E77" s="205">
        <v>0</v>
      </c>
      <c r="F77" s="117"/>
      <c r="G77" s="128">
        <v>0</v>
      </c>
      <c r="H77" s="191"/>
      <c r="I77" s="120">
        <f t="shared" si="1"/>
        <v>0</v>
      </c>
      <c r="L77"/>
    </row>
    <row r="78" spans="1:16" ht="13.5" customHeight="1" x14ac:dyDescent="0.3">
      <c r="A78" s="160" t="s">
        <v>37</v>
      </c>
      <c r="B78" s="161"/>
      <c r="C78" s="23"/>
      <c r="E78" s="162"/>
      <c r="F78" s="162"/>
      <c r="G78" s="163">
        <f>SUM(G68:G77)</f>
        <v>1</v>
      </c>
      <c r="H78" s="162"/>
      <c r="I78" s="164">
        <f>SUM(I68:I77)</f>
        <v>673619</v>
      </c>
      <c r="L78" s="86">
        <f>I78</f>
        <v>673619</v>
      </c>
    </row>
    <row r="79" spans="1:16" ht="12.75" customHeight="1" x14ac:dyDescent="0.25">
      <c r="G79" s="31"/>
      <c r="H79" s="31"/>
      <c r="L79"/>
    </row>
    <row r="80" spans="1:16" ht="12.75" customHeight="1" x14ac:dyDescent="0.25">
      <c r="A80" s="32" t="s">
        <v>66</v>
      </c>
      <c r="G80" s="158">
        <v>0</v>
      </c>
      <c r="H80" s="192"/>
      <c r="I80" s="159">
        <v>0</v>
      </c>
      <c r="L80" s="86">
        <f>G80*I80</f>
        <v>0</v>
      </c>
      <c r="N80"/>
      <c r="O80"/>
      <c r="P80"/>
    </row>
    <row r="81" spans="1:12" ht="12.75" customHeight="1" x14ac:dyDescent="0.25">
      <c r="G81" s="31"/>
      <c r="H81" s="31"/>
      <c r="I81" s="31"/>
      <c r="L81"/>
    </row>
    <row r="82" spans="1:12" s="23" customFormat="1" ht="12.75" x14ac:dyDescent="0.2">
      <c r="A82" s="81" t="s">
        <v>47</v>
      </c>
      <c r="B82" s="82"/>
      <c r="C82" s="83"/>
      <c r="D82" s="83"/>
      <c r="E82" s="84"/>
      <c r="F82" s="85"/>
      <c r="G82" s="129"/>
      <c r="H82" s="129"/>
      <c r="I82" s="129"/>
      <c r="J82" s="84"/>
      <c r="K82" s="84"/>
      <c r="L82" s="86">
        <f>L78+L80</f>
        <v>673619</v>
      </c>
    </row>
    <row r="83" spans="1:12" s="23" customFormat="1" ht="4.5" customHeight="1" x14ac:dyDescent="0.2">
      <c r="B83" s="24"/>
      <c r="C83" s="25"/>
      <c r="D83" s="25"/>
      <c r="E83" s="46"/>
      <c r="F83" s="47"/>
      <c r="G83" s="130"/>
      <c r="H83" s="130"/>
      <c r="I83" s="130"/>
      <c r="J83" s="48"/>
      <c r="L83" s="78"/>
    </row>
    <row r="84" spans="1:12" s="23" customFormat="1" ht="12.75" x14ac:dyDescent="0.2">
      <c r="A84" s="49" t="s">
        <v>13</v>
      </c>
      <c r="B84" s="24"/>
      <c r="C84" s="25"/>
      <c r="D84" s="25"/>
      <c r="E84" s="47"/>
      <c r="F84" s="47"/>
      <c r="G84" s="131">
        <v>0.04</v>
      </c>
      <c r="H84" s="131"/>
      <c r="I84" s="193"/>
      <c r="J84" s="48"/>
      <c r="L84" s="79">
        <f>ROUND(L82*G84,2)</f>
        <v>26945</v>
      </c>
    </row>
    <row r="85" spans="1:12" s="23" customFormat="1" ht="3" customHeight="1" x14ac:dyDescent="0.2">
      <c r="A85" s="50"/>
      <c r="B85" s="51"/>
      <c r="C85" s="52"/>
      <c r="D85" s="52"/>
      <c r="E85" s="56"/>
      <c r="F85" s="56"/>
      <c r="G85" s="132"/>
      <c r="H85" s="132"/>
      <c r="I85" s="132"/>
      <c r="J85" s="61"/>
      <c r="K85" s="50"/>
      <c r="L85" s="80"/>
    </row>
    <row r="86" spans="1:12" s="23" customFormat="1" ht="3" customHeight="1" x14ac:dyDescent="0.2">
      <c r="B86" s="24"/>
      <c r="C86" s="25"/>
      <c r="D86" s="25"/>
      <c r="E86" s="57"/>
      <c r="F86" s="57"/>
      <c r="G86" s="133"/>
      <c r="H86" s="133"/>
      <c r="I86" s="133"/>
      <c r="J86" s="62"/>
      <c r="K86" s="58"/>
      <c r="L86" s="78"/>
    </row>
    <row r="87" spans="1:12" s="23" customFormat="1" ht="12.75" x14ac:dyDescent="0.2">
      <c r="A87" s="53" t="s">
        <v>55</v>
      </c>
      <c r="B87" s="54"/>
      <c r="C87" s="55"/>
      <c r="D87" s="55"/>
      <c r="E87" s="26"/>
      <c r="F87" s="26"/>
      <c r="G87" s="130"/>
      <c r="H87" s="130"/>
      <c r="I87" s="130"/>
      <c r="J87" s="48"/>
      <c r="L87" s="79">
        <f>L82+L84</f>
        <v>700564</v>
      </c>
    </row>
    <row r="88" spans="1:12" s="23" customFormat="1" ht="12.75" x14ac:dyDescent="0.2">
      <c r="A88" s="23" t="s">
        <v>14</v>
      </c>
      <c r="B88" s="24"/>
      <c r="D88" s="25"/>
      <c r="E88" s="26"/>
      <c r="F88" s="26"/>
      <c r="G88" s="27">
        <v>0.2</v>
      </c>
      <c r="H88" s="27"/>
      <c r="I88" s="27"/>
      <c r="J88" s="27"/>
      <c r="L88" s="79">
        <f>ROUND(L87*G88,2)</f>
        <v>140113</v>
      </c>
    </row>
    <row r="89" spans="1:12" s="23" customFormat="1" ht="3" customHeight="1" x14ac:dyDescent="0.2">
      <c r="B89" s="24"/>
      <c r="C89" s="25"/>
      <c r="D89" s="25"/>
      <c r="E89" s="26"/>
      <c r="F89" s="26"/>
      <c r="G89" s="48"/>
      <c r="H89" s="48"/>
      <c r="I89" s="48"/>
      <c r="J89" s="48"/>
      <c r="L89" s="78"/>
    </row>
    <row r="90" spans="1:12" s="23" customFormat="1" ht="12.75" x14ac:dyDescent="0.2">
      <c r="A90" s="134" t="s">
        <v>48</v>
      </c>
      <c r="B90" s="135"/>
      <c r="C90" s="136"/>
      <c r="D90" s="136"/>
      <c r="E90" s="137"/>
      <c r="F90" s="138"/>
      <c r="G90" s="139"/>
      <c r="H90" s="139"/>
      <c r="I90" s="139"/>
      <c r="J90" s="139"/>
      <c r="K90" s="137"/>
      <c r="L90" s="140">
        <f>SUM(L86:L88)</f>
        <v>840677</v>
      </c>
    </row>
    <row r="91" spans="1:12" ht="5.0999999999999996" customHeight="1" x14ac:dyDescent="0.2"/>
    <row r="92" spans="1:12" ht="12.75" x14ac:dyDescent="0.2">
      <c r="A92" s="145" t="s">
        <v>62</v>
      </c>
      <c r="B92" s="146"/>
      <c r="C92" s="146"/>
      <c r="D92" s="145"/>
      <c r="E92" s="145"/>
      <c r="F92" s="145"/>
      <c r="G92" s="200">
        <f>L87/G36</f>
        <v>2.3668000000000002E-2</v>
      </c>
      <c r="H92" s="147"/>
      <c r="I92" s="147"/>
    </row>
  </sheetData>
  <mergeCells count="22">
    <mergeCell ref="A23:B23"/>
    <mergeCell ref="A24:B24"/>
    <mergeCell ref="A26:B26"/>
    <mergeCell ref="A28:B28"/>
    <mergeCell ref="A30:B30"/>
    <mergeCell ref="A25:B25"/>
    <mergeCell ref="J45:L45"/>
    <mergeCell ref="A19:B19"/>
    <mergeCell ref="K2:L2"/>
    <mergeCell ref="A7:B7"/>
    <mergeCell ref="A9:B9"/>
    <mergeCell ref="A11:B11"/>
    <mergeCell ref="A12:B12"/>
    <mergeCell ref="A13:B13"/>
    <mergeCell ref="A14:B14"/>
    <mergeCell ref="A15:B15"/>
    <mergeCell ref="A16:B16"/>
    <mergeCell ref="A17:B17"/>
    <mergeCell ref="A18:B18"/>
    <mergeCell ref="A32:B32"/>
    <mergeCell ref="A34:B34"/>
    <mergeCell ref="A21:B21"/>
  </mergeCells>
  <pageMargins left="0.78740157480314965" right="0.39370078740157483" top="0.74803149606299213" bottom="0.74803149606299213" header="0.31496062992125984" footer="0.31496062992125984"/>
  <pageSetup paperSize="9" scale="74" fitToHeight="2" pageOrder="overThenDown" orientation="portrait" r:id="rId1"/>
  <headerFooter>
    <oddHeader>&amp;L&amp;"Arial,Fett"&amp;K01+039Angebot Tragwerksplanung - Umbau nach AR&amp;"Arial,Standard"
nach VM.TW.2014&amp;R&amp;"Arial,Standard"&amp;K01+039Version 5
Stand: 05.02.2021</oddHeader>
    <oddFooter>&amp;L&amp;"-,Fett"LM.VM.2014 &amp;"-,Standard" |  Tragwerksplanung  |  Angebotsformular&amp;R&amp;P/&amp;N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M95"/>
  <sheetViews>
    <sheetView showGridLines="0" tabSelected="1" zoomScaleNormal="100" zoomScaleSheetLayoutView="85" zoomScalePageLayoutView="70" workbookViewId="0">
      <selection activeCell="I67" sqref="I67"/>
    </sheetView>
  </sheetViews>
  <sheetFormatPr baseColWidth="10" defaultColWidth="11.5703125" defaultRowHeight="12" x14ac:dyDescent="0.2"/>
  <cols>
    <col min="1" max="1" width="1.5703125" style="1" customWidth="1"/>
    <col min="2" max="2" width="3.28515625" style="6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7" customWidth="1" collapsed="1"/>
    <col min="9" max="9" width="15.7109375" style="8" customWidth="1"/>
    <col min="10" max="10" width="2.7109375" style="8" customWidth="1"/>
    <col min="11" max="16" width="2.7109375" style="1" customWidth="1"/>
    <col min="17" max="16384" width="11.5703125" style="1"/>
  </cols>
  <sheetData>
    <row r="1" spans="1:10" ht="5.0999999999999996" customHeight="1" x14ac:dyDescent="0.2"/>
    <row r="2" spans="1:10" s="37" customFormat="1" ht="35.1" customHeight="1" x14ac:dyDescent="0.2">
      <c r="A2" s="87" t="s">
        <v>64</v>
      </c>
      <c r="E2" s="38"/>
      <c r="F2" s="38"/>
      <c r="G2" s="38"/>
      <c r="H2" s="311" t="s">
        <v>81</v>
      </c>
      <c r="I2" s="311"/>
      <c r="J2" s="42"/>
    </row>
    <row r="3" spans="1:10" s="9" customFormat="1" ht="6" customHeight="1" x14ac:dyDescent="0.25">
      <c r="A3" s="67"/>
      <c r="B3" s="67"/>
      <c r="C3" s="67"/>
      <c r="D3" s="67"/>
      <c r="E3" s="67"/>
      <c r="F3" s="67"/>
      <c r="G3" s="67"/>
      <c r="H3" s="67"/>
      <c r="I3" s="68"/>
      <c r="J3" s="2"/>
    </row>
    <row r="4" spans="1:10" s="9" customFormat="1" ht="6" customHeight="1" x14ac:dyDescent="0.25">
      <c r="I4" s="2"/>
      <c r="J4" s="2"/>
    </row>
    <row r="5" spans="1:10" s="9" customFormat="1" ht="12.95" customHeight="1" x14ac:dyDescent="0.25">
      <c r="D5" s="64" t="s">
        <v>52</v>
      </c>
      <c r="E5" s="30" t="s">
        <v>43</v>
      </c>
      <c r="F5" s="30"/>
      <c r="G5" s="30"/>
      <c r="H5" s="11" t="s">
        <v>16</v>
      </c>
      <c r="I5" s="77" t="s">
        <v>44</v>
      </c>
      <c r="J5" s="30"/>
    </row>
    <row r="6" spans="1:10" s="9" customFormat="1" ht="6" customHeight="1" x14ac:dyDescent="0.25">
      <c r="E6" s="63"/>
      <c r="I6" s="2"/>
      <c r="J6" s="2"/>
    </row>
    <row r="7" spans="1:10" s="10" customFormat="1" ht="12.95" customHeight="1" x14ac:dyDescent="0.2">
      <c r="A7" s="306">
        <v>1</v>
      </c>
      <c r="B7" s="306"/>
      <c r="C7" s="70" t="s">
        <v>0</v>
      </c>
      <c r="D7" s="121">
        <f>E7/$E$33</f>
        <v>0</v>
      </c>
      <c r="E7" s="241">
        <v>10000</v>
      </c>
      <c r="F7" s="221"/>
      <c r="G7" s="221"/>
      <c r="H7" s="242">
        <v>0</v>
      </c>
      <c r="I7" s="243">
        <f>E7*H7</f>
        <v>0</v>
      </c>
      <c r="J7" s="34"/>
    </row>
    <row r="8" spans="1:10" ht="4.3499999999999996" customHeight="1" x14ac:dyDescent="0.2">
      <c r="B8" s="3"/>
      <c r="D8" s="122"/>
      <c r="E8" s="244"/>
      <c r="F8" s="245"/>
      <c r="G8" s="245"/>
      <c r="H8" s="246"/>
      <c r="I8" s="244"/>
      <c r="J8" s="43"/>
    </row>
    <row r="9" spans="1:10" s="10" customFormat="1" ht="12.95" customHeight="1" x14ac:dyDescent="0.2">
      <c r="A9" s="306">
        <v>2</v>
      </c>
      <c r="B9" s="306"/>
      <c r="C9" s="70" t="s">
        <v>1</v>
      </c>
      <c r="D9" s="121">
        <f>E9/$E$33</f>
        <v>0.30399999999999999</v>
      </c>
      <c r="E9" s="241">
        <v>9000000</v>
      </c>
      <c r="F9" s="221"/>
      <c r="G9" s="221"/>
      <c r="H9" s="247">
        <v>1</v>
      </c>
      <c r="I9" s="243">
        <f>E9*H9</f>
        <v>9000000</v>
      </c>
      <c r="J9" s="34"/>
    </row>
    <row r="10" spans="1:10" ht="4.3499999999999996" customHeight="1" x14ac:dyDescent="0.2">
      <c r="D10" s="122"/>
      <c r="E10" s="248"/>
      <c r="F10" s="245"/>
      <c r="G10" s="245"/>
      <c r="H10" s="246"/>
      <c r="I10" s="248"/>
      <c r="J10" s="34"/>
    </row>
    <row r="11" spans="1:10" s="9" customFormat="1" ht="12.95" customHeight="1" x14ac:dyDescent="0.2">
      <c r="A11" s="306">
        <v>3</v>
      </c>
      <c r="B11" s="306"/>
      <c r="C11" s="70" t="s">
        <v>7</v>
      </c>
      <c r="D11" s="121">
        <f>E11/$E$33</f>
        <v>0.184</v>
      </c>
      <c r="E11" s="249">
        <f>SUM(E12:E19)</f>
        <v>5450000</v>
      </c>
      <c r="F11" s="221"/>
      <c r="G11" s="221"/>
      <c r="H11" s="246"/>
      <c r="I11" s="248"/>
      <c r="J11" s="34"/>
    </row>
    <row r="12" spans="1:10" ht="12.95" customHeight="1" x14ac:dyDescent="0.2">
      <c r="A12" s="230">
        <v>3</v>
      </c>
      <c r="B12" s="231" t="s">
        <v>17</v>
      </c>
      <c r="C12" s="219" t="s">
        <v>18</v>
      </c>
      <c r="D12" s="123"/>
      <c r="E12" s="250">
        <v>900000</v>
      </c>
      <c r="F12" s="221"/>
      <c r="G12" s="221"/>
      <c r="H12" s="251">
        <v>0.05</v>
      </c>
      <c r="I12" s="252">
        <f t="shared" ref="I12:I19" si="0">E12*H12</f>
        <v>45000</v>
      </c>
      <c r="J12" s="34"/>
    </row>
    <row r="13" spans="1:10" ht="12.95" customHeight="1" x14ac:dyDescent="0.2">
      <c r="A13" s="232">
        <v>3</v>
      </c>
      <c r="B13" s="233" t="s">
        <v>19</v>
      </c>
      <c r="C13" s="220" t="s">
        <v>26</v>
      </c>
      <c r="D13" s="124"/>
      <c r="E13" s="253">
        <v>1000000</v>
      </c>
      <c r="F13" s="221"/>
      <c r="G13" s="221"/>
      <c r="H13" s="251">
        <v>0.05</v>
      </c>
      <c r="I13" s="254">
        <f t="shared" si="0"/>
        <v>50000</v>
      </c>
      <c r="J13" s="34"/>
    </row>
    <row r="14" spans="1:10" ht="12.95" customHeight="1" x14ac:dyDescent="0.2">
      <c r="A14" s="232">
        <v>3</v>
      </c>
      <c r="B14" s="233" t="s">
        <v>20</v>
      </c>
      <c r="C14" s="220" t="s">
        <v>27</v>
      </c>
      <c r="D14" s="124"/>
      <c r="E14" s="255">
        <v>1000000</v>
      </c>
      <c r="F14" s="221"/>
      <c r="G14" s="221"/>
      <c r="H14" s="251">
        <v>0.08</v>
      </c>
      <c r="I14" s="254">
        <f t="shared" si="0"/>
        <v>80000</v>
      </c>
      <c r="J14" s="34"/>
    </row>
    <row r="15" spans="1:10" ht="12.95" customHeight="1" x14ac:dyDescent="0.2">
      <c r="A15" s="232">
        <v>3</v>
      </c>
      <c r="B15" s="233" t="s">
        <v>21</v>
      </c>
      <c r="C15" s="220" t="s">
        <v>28</v>
      </c>
      <c r="D15" s="124"/>
      <c r="E15" s="255">
        <v>1500000</v>
      </c>
      <c r="F15" s="221"/>
      <c r="G15" s="221"/>
      <c r="H15" s="251">
        <v>0.05</v>
      </c>
      <c r="I15" s="254">
        <f t="shared" si="0"/>
        <v>75000</v>
      </c>
      <c r="J15" s="34"/>
    </row>
    <row r="16" spans="1:10" ht="12.95" customHeight="1" x14ac:dyDescent="0.2">
      <c r="A16" s="232">
        <v>3</v>
      </c>
      <c r="B16" s="233" t="s">
        <v>22</v>
      </c>
      <c r="C16" s="220" t="s">
        <v>31</v>
      </c>
      <c r="D16" s="124"/>
      <c r="E16" s="255">
        <v>600000</v>
      </c>
      <c r="F16" s="221"/>
      <c r="G16" s="221"/>
      <c r="H16" s="251">
        <v>0</v>
      </c>
      <c r="I16" s="254">
        <f t="shared" si="0"/>
        <v>0</v>
      </c>
      <c r="J16" s="34"/>
    </row>
    <row r="17" spans="1:10" ht="12.95" customHeight="1" x14ac:dyDescent="0.2">
      <c r="A17" s="232">
        <v>3</v>
      </c>
      <c r="B17" s="233" t="s">
        <v>23</v>
      </c>
      <c r="C17" s="220" t="s">
        <v>29</v>
      </c>
      <c r="D17" s="124"/>
      <c r="E17" s="255">
        <v>150000</v>
      </c>
      <c r="F17" s="221"/>
      <c r="G17" s="221"/>
      <c r="H17" s="251">
        <v>0.15</v>
      </c>
      <c r="I17" s="254">
        <f t="shared" si="0"/>
        <v>22500</v>
      </c>
      <c r="J17" s="34"/>
    </row>
    <row r="18" spans="1:10" ht="12.95" customHeight="1" x14ac:dyDescent="0.2">
      <c r="A18" s="232">
        <v>3</v>
      </c>
      <c r="B18" s="233" t="s">
        <v>24</v>
      </c>
      <c r="C18" s="220" t="s">
        <v>30</v>
      </c>
      <c r="D18" s="124"/>
      <c r="E18" s="255">
        <v>0</v>
      </c>
      <c r="F18" s="221"/>
      <c r="G18" s="221"/>
      <c r="H18" s="251">
        <v>0</v>
      </c>
      <c r="I18" s="254">
        <f t="shared" si="0"/>
        <v>0</v>
      </c>
      <c r="J18" s="34"/>
    </row>
    <row r="19" spans="1:10" ht="12.95" customHeight="1" x14ac:dyDescent="0.2">
      <c r="A19" s="232">
        <v>3</v>
      </c>
      <c r="B19" s="233" t="s">
        <v>25</v>
      </c>
      <c r="C19" s="220" t="s">
        <v>8</v>
      </c>
      <c r="D19" s="124"/>
      <c r="E19" s="255">
        <v>300000</v>
      </c>
      <c r="F19" s="221"/>
      <c r="G19" s="221"/>
      <c r="H19" s="251">
        <v>0</v>
      </c>
      <c r="I19" s="256">
        <f t="shared" si="0"/>
        <v>0</v>
      </c>
      <c r="J19" s="34"/>
    </row>
    <row r="20" spans="1:10" ht="4.3499999999999996" customHeight="1" x14ac:dyDescent="0.2">
      <c r="D20" s="122"/>
      <c r="E20" s="248"/>
      <c r="F20" s="245"/>
      <c r="G20" s="245"/>
      <c r="H20" s="257"/>
      <c r="I20" s="248"/>
      <c r="J20" s="288"/>
    </row>
    <row r="21" spans="1:10" s="9" customFormat="1" ht="12.95" customHeight="1" x14ac:dyDescent="0.2">
      <c r="A21" s="306">
        <v>4</v>
      </c>
      <c r="B21" s="306"/>
      <c r="C21" s="70" t="s">
        <v>2</v>
      </c>
      <c r="D21" s="121">
        <f>E21/$E$33</f>
        <v>0.22</v>
      </c>
      <c r="E21" s="241">
        <v>6500000</v>
      </c>
      <c r="F21" s="221"/>
      <c r="G21" s="221"/>
      <c r="H21" s="251">
        <v>0.05</v>
      </c>
      <c r="I21" s="258">
        <f>E21*H21</f>
        <v>325000</v>
      </c>
      <c r="J21" s="34"/>
    </row>
    <row r="22" spans="1:10" ht="3.95" customHeight="1" x14ac:dyDescent="0.2">
      <c r="B22" s="3"/>
      <c r="D22" s="122"/>
      <c r="E22" s="248"/>
      <c r="F22" s="245"/>
      <c r="G22" s="245"/>
      <c r="H22" s="246"/>
      <c r="I22" s="248"/>
      <c r="J22" s="32"/>
    </row>
    <row r="23" spans="1:10" s="10" customFormat="1" ht="12.95" customHeight="1" x14ac:dyDescent="0.2">
      <c r="A23" s="306">
        <v>5</v>
      </c>
      <c r="B23" s="306"/>
      <c r="C23" s="70" t="s">
        <v>9</v>
      </c>
      <c r="D23" s="121">
        <f>E23/$E$33</f>
        <v>5.0999999999999997E-2</v>
      </c>
      <c r="E23" s="241">
        <v>1500000</v>
      </c>
      <c r="F23" s="221"/>
      <c r="G23" s="221"/>
      <c r="H23" s="251">
        <v>0</v>
      </c>
      <c r="I23" s="258">
        <f>E23*H23</f>
        <v>0</v>
      </c>
      <c r="J23" s="34"/>
    </row>
    <row r="24" spans="1:10" ht="3.95" customHeight="1" x14ac:dyDescent="0.2">
      <c r="D24" s="122"/>
      <c r="E24" s="248"/>
      <c r="F24" s="245"/>
      <c r="G24" s="245"/>
      <c r="H24" s="246"/>
      <c r="I24" s="248"/>
      <c r="J24" s="34"/>
    </row>
    <row r="25" spans="1:10" s="9" customFormat="1" ht="12.95" customHeight="1" x14ac:dyDescent="0.2">
      <c r="A25" s="306">
        <v>6</v>
      </c>
      <c r="B25" s="306"/>
      <c r="C25" s="70" t="s">
        <v>3</v>
      </c>
      <c r="D25" s="121">
        <f>E25/$E$33</f>
        <v>1.7000000000000001E-2</v>
      </c>
      <c r="E25" s="241">
        <v>500000</v>
      </c>
      <c r="F25" s="221"/>
      <c r="G25" s="221"/>
      <c r="H25" s="251">
        <v>0</v>
      </c>
      <c r="I25" s="259">
        <f>E25*H25</f>
        <v>0</v>
      </c>
      <c r="J25" s="34"/>
    </row>
    <row r="26" spans="1:10" ht="3.95" customHeight="1" x14ac:dyDescent="0.2">
      <c r="B26" s="12"/>
      <c r="D26" s="125"/>
      <c r="E26" s="248"/>
      <c r="F26" s="245"/>
      <c r="G26" s="245"/>
      <c r="H26" s="246"/>
      <c r="I26" s="248"/>
      <c r="J26" s="34"/>
    </row>
    <row r="27" spans="1:10" s="10" customFormat="1" ht="12.95" customHeight="1" x14ac:dyDescent="0.2">
      <c r="A27" s="306">
        <v>7</v>
      </c>
      <c r="B27" s="306"/>
      <c r="C27" s="70" t="s">
        <v>65</v>
      </c>
      <c r="D27" s="121">
        <f>E27/$E$33</f>
        <v>0.16900000000000001</v>
      </c>
      <c r="E27" s="241">
        <v>5000000</v>
      </c>
      <c r="F27" s="221"/>
      <c r="G27" s="221"/>
      <c r="H27" s="251">
        <v>0</v>
      </c>
      <c r="I27" s="243">
        <f>E27*H27</f>
        <v>0</v>
      </c>
      <c r="J27" s="34"/>
    </row>
    <row r="28" spans="1:10" ht="3.95" customHeight="1" x14ac:dyDescent="0.2">
      <c r="D28" s="125"/>
      <c r="E28" s="248"/>
      <c r="F28" s="245"/>
      <c r="G28" s="245"/>
      <c r="H28" s="246"/>
      <c r="I28" s="248"/>
      <c r="J28" s="34"/>
    </row>
    <row r="29" spans="1:10" s="10" customFormat="1" ht="12.95" customHeight="1" x14ac:dyDescent="0.2">
      <c r="A29" s="306">
        <v>8</v>
      </c>
      <c r="B29" s="306"/>
      <c r="C29" s="70" t="s">
        <v>75</v>
      </c>
      <c r="D29" s="121">
        <f>E29/$E$33</f>
        <v>1E-3</v>
      </c>
      <c r="E29" s="241">
        <v>40000</v>
      </c>
      <c r="F29" s="221"/>
      <c r="G29" s="221"/>
      <c r="H29" s="247">
        <v>0</v>
      </c>
      <c r="I29" s="243">
        <f>E29*H29</f>
        <v>0</v>
      </c>
      <c r="J29" s="34"/>
    </row>
    <row r="30" spans="1:10" ht="3.95" customHeight="1" x14ac:dyDescent="0.2">
      <c r="D30" s="125"/>
      <c r="E30" s="248"/>
      <c r="F30" s="245"/>
      <c r="G30" s="245"/>
      <c r="H30" s="257"/>
      <c r="I30" s="248"/>
      <c r="J30" s="288"/>
    </row>
    <row r="31" spans="1:10" s="10" customFormat="1" ht="12.95" customHeight="1" x14ac:dyDescent="0.2">
      <c r="A31" s="306">
        <v>9</v>
      </c>
      <c r="B31" s="306"/>
      <c r="C31" s="70" t="s">
        <v>10</v>
      </c>
      <c r="D31" s="121">
        <f>E31/$E$33</f>
        <v>5.3999999999999999E-2</v>
      </c>
      <c r="E31" s="241">
        <v>1600000</v>
      </c>
      <c r="F31" s="221"/>
      <c r="G31" s="221"/>
      <c r="H31" s="251">
        <v>0.1</v>
      </c>
      <c r="I31" s="258">
        <f>E31*H31</f>
        <v>160000</v>
      </c>
      <c r="J31" s="34"/>
    </row>
    <row r="32" spans="1:10" ht="9.9499999999999993" customHeight="1" x14ac:dyDescent="0.2">
      <c r="B32" s="12"/>
      <c r="D32" s="31"/>
      <c r="E32" s="209"/>
      <c r="F32" s="209"/>
      <c r="G32" s="209"/>
      <c r="H32" s="209"/>
      <c r="I32" s="209"/>
      <c r="J32" s="1"/>
    </row>
    <row r="33" spans="1:10" ht="12.95" customHeight="1" x14ac:dyDescent="0.2">
      <c r="A33" s="154" t="s">
        <v>12</v>
      </c>
      <c r="B33" s="155"/>
      <c r="C33" s="155"/>
      <c r="D33" s="65">
        <f>SUM(D7:D31)</f>
        <v>1</v>
      </c>
      <c r="E33" s="237">
        <f>SUM(E7+E9+E11+E21+E23+E25+E27+E29+E31)</f>
        <v>29600000</v>
      </c>
      <c r="F33" s="238"/>
      <c r="G33" s="238"/>
      <c r="H33" s="239"/>
      <c r="I33" s="237">
        <f>SUM(I7:I31)</f>
        <v>9757500</v>
      </c>
      <c r="J33" s="22"/>
    </row>
    <row r="34" spans="1:10" ht="3.95" customHeight="1" x14ac:dyDescent="0.25">
      <c r="B34" s="194"/>
      <c r="D34" s="31"/>
      <c r="E34" s="209"/>
      <c r="F34" s="209"/>
      <c r="G34" s="209"/>
      <c r="H34" s="260"/>
      <c r="I34" s="261"/>
      <c r="J34" s="1"/>
    </row>
    <row r="35" spans="1:10" s="9" customFormat="1" ht="12.95" customHeight="1" x14ac:dyDescent="0.25">
      <c r="A35" s="208"/>
      <c r="B35" s="69" t="s">
        <v>76</v>
      </c>
      <c r="C35" s="70"/>
      <c r="D35" s="121"/>
      <c r="E35" s="241">
        <v>100000</v>
      </c>
      <c r="F35" s="66"/>
      <c r="G35" s="66"/>
      <c r="H35" s="262">
        <v>1</v>
      </c>
      <c r="I35" s="243">
        <f>E35*H35</f>
        <v>100000</v>
      </c>
    </row>
    <row r="36" spans="1:10" ht="9.9499999999999993" customHeight="1" x14ac:dyDescent="0.2">
      <c r="D36" s="31"/>
    </row>
    <row r="37" spans="1:10" s="240" customFormat="1" ht="12.95" customHeight="1" x14ac:dyDescent="0.25">
      <c r="A37" s="156" t="s">
        <v>32</v>
      </c>
      <c r="B37" s="157"/>
      <c r="C37" s="157"/>
      <c r="D37" s="157"/>
      <c r="E37" s="157"/>
      <c r="F37" s="157"/>
      <c r="G37" s="157"/>
      <c r="H37" s="210"/>
      <c r="I37" s="218">
        <f>I33+I35</f>
        <v>9857500</v>
      </c>
      <c r="J37" s="289"/>
    </row>
    <row r="38" spans="1:10" ht="15" customHeight="1" x14ac:dyDescent="0.2">
      <c r="A38" s="99"/>
      <c r="B38" s="99"/>
      <c r="C38" s="99"/>
      <c r="D38" s="99"/>
      <c r="E38" s="99"/>
      <c r="F38" s="99"/>
      <c r="G38" s="99"/>
      <c r="I38" s="119"/>
    </row>
    <row r="39" spans="1:10" ht="12.75" customHeight="1" x14ac:dyDescent="0.2">
      <c r="A39" s="97" t="s">
        <v>74</v>
      </c>
      <c r="B39" s="97"/>
      <c r="C39" s="98"/>
      <c r="D39" s="98"/>
      <c r="E39" s="98"/>
      <c r="F39" s="98"/>
      <c r="G39" s="98"/>
      <c r="H39" s="97"/>
      <c r="I39" s="197"/>
      <c r="J39" s="100"/>
    </row>
    <row r="40" spans="1:10" ht="6.75" customHeight="1" x14ac:dyDescent="0.2">
      <c r="A40" s="99"/>
      <c r="B40" s="99"/>
      <c r="C40" s="99"/>
      <c r="D40" s="99"/>
      <c r="E40" s="99"/>
      <c r="F40" s="99"/>
      <c r="G40" s="99"/>
      <c r="I40" s="119"/>
    </row>
    <row r="41" spans="1:10" ht="12.75" customHeight="1" x14ac:dyDescent="0.2">
      <c r="A41" s="100" t="s">
        <v>53</v>
      </c>
      <c r="B41" s="99"/>
      <c r="C41" s="99"/>
      <c r="D41" s="99"/>
      <c r="E41" s="99"/>
      <c r="F41" s="99"/>
      <c r="G41" s="99"/>
      <c r="I41" s="119"/>
    </row>
    <row r="42" spans="1:10" ht="12.75" customHeight="1" x14ac:dyDescent="0.2">
      <c r="A42" s="17"/>
      <c r="B42" s="17"/>
      <c r="E42" s="101" t="s">
        <v>5</v>
      </c>
      <c r="F42" s="102" t="s">
        <v>4</v>
      </c>
      <c r="G42" s="102"/>
      <c r="H42" s="312" t="s">
        <v>89</v>
      </c>
      <c r="I42" s="312"/>
      <c r="J42" s="39"/>
    </row>
    <row r="43" spans="1:10" ht="12.75" customHeight="1" x14ac:dyDescent="0.2">
      <c r="B43" s="18" t="s">
        <v>39</v>
      </c>
      <c r="C43" s="35"/>
      <c r="D43" s="35"/>
      <c r="E43" s="88">
        <v>22</v>
      </c>
      <c r="F43" s="103" t="s">
        <v>49</v>
      </c>
      <c r="G43" s="102"/>
      <c r="H43" s="222"/>
      <c r="I43" s="223"/>
      <c r="J43" s="39"/>
    </row>
    <row r="44" spans="1:10" ht="12.75" customHeight="1" x14ac:dyDescent="0.2">
      <c r="B44" s="19" t="s">
        <v>40</v>
      </c>
      <c r="C44" s="36"/>
      <c r="D44" s="36"/>
      <c r="E44" s="89">
        <v>1</v>
      </c>
      <c r="F44" s="104" t="s">
        <v>6</v>
      </c>
      <c r="G44" s="102"/>
      <c r="H44" s="224"/>
      <c r="I44" s="225"/>
      <c r="J44" s="39"/>
    </row>
    <row r="45" spans="1:10" ht="12.75" customHeight="1" x14ac:dyDescent="0.2">
      <c r="B45" s="19" t="s">
        <v>41</v>
      </c>
      <c r="C45" s="36"/>
      <c r="D45" s="36"/>
      <c r="E45" s="89">
        <v>1</v>
      </c>
      <c r="F45" s="104" t="s">
        <v>6</v>
      </c>
      <c r="G45" s="102"/>
      <c r="H45" s="224"/>
      <c r="I45" s="225"/>
      <c r="J45" s="39"/>
    </row>
    <row r="46" spans="1:10" ht="12.75" customHeight="1" x14ac:dyDescent="0.2">
      <c r="B46" s="19" t="s">
        <v>42</v>
      </c>
      <c r="C46" s="36"/>
      <c r="D46" s="36"/>
      <c r="E46" s="89">
        <v>1</v>
      </c>
      <c r="F46" s="104" t="s">
        <v>6</v>
      </c>
      <c r="G46" s="102"/>
      <c r="H46" s="224"/>
      <c r="I46" s="225"/>
      <c r="J46" s="39"/>
    </row>
    <row r="47" spans="1:10" ht="4.5" customHeight="1" x14ac:dyDescent="0.2">
      <c r="A47" s="17"/>
      <c r="B47" s="17"/>
      <c r="E47" s="105"/>
      <c r="F47" s="105"/>
      <c r="G47" s="105"/>
      <c r="H47" s="222"/>
      <c r="I47" s="223"/>
      <c r="J47" s="39"/>
    </row>
    <row r="48" spans="1:10" ht="12.75" customHeight="1" x14ac:dyDescent="0.25">
      <c r="B48" s="280"/>
      <c r="C48" s="217" t="s">
        <v>77</v>
      </c>
      <c r="D48" s="36"/>
      <c r="E48" s="89">
        <v>0</v>
      </c>
      <c r="F48" s="104" t="s">
        <v>84</v>
      </c>
      <c r="G48" s="102"/>
      <c r="H48" s="222"/>
      <c r="I48" s="222"/>
      <c r="J48" s="1"/>
    </row>
    <row r="49" spans="1:10" ht="12.75" customHeight="1" x14ac:dyDescent="0.25">
      <c r="B49" s="280"/>
      <c r="C49" s="217" t="s">
        <v>83</v>
      </c>
      <c r="D49" s="36"/>
      <c r="E49" s="89">
        <v>0</v>
      </c>
      <c r="F49" s="104" t="s">
        <v>84</v>
      </c>
      <c r="G49" s="102"/>
      <c r="H49" s="226"/>
      <c r="I49" s="227"/>
      <c r="J49" s="1"/>
    </row>
    <row r="50" spans="1:10" ht="12.75" customHeight="1" x14ac:dyDescent="0.25">
      <c r="B50" s="280"/>
      <c r="C50" s="217" t="s">
        <v>78</v>
      </c>
      <c r="D50" s="36"/>
      <c r="E50" s="89">
        <v>0</v>
      </c>
      <c r="F50" s="104" t="s">
        <v>85</v>
      </c>
      <c r="G50" s="102"/>
      <c r="H50" s="224"/>
      <c r="I50" s="228"/>
      <c r="J50" s="1"/>
    </row>
    <row r="51" spans="1:10" ht="12.75" customHeight="1" x14ac:dyDescent="0.25">
      <c r="B51" s="280"/>
      <c r="C51" s="217" t="s">
        <v>79</v>
      </c>
      <c r="D51" s="36"/>
      <c r="E51" s="89">
        <v>0</v>
      </c>
      <c r="F51" s="104" t="s">
        <v>86</v>
      </c>
      <c r="G51" s="102"/>
      <c r="H51" s="224"/>
      <c r="I51" s="228"/>
      <c r="J51" s="1"/>
    </row>
    <row r="52" spans="1:10" ht="4.5" customHeight="1" x14ac:dyDescent="0.2">
      <c r="A52" s="17"/>
      <c r="B52" s="17"/>
      <c r="C52" s="107"/>
      <c r="D52" s="107"/>
      <c r="E52" s="107"/>
      <c r="F52" s="107"/>
      <c r="G52" s="107"/>
      <c r="H52" s="234"/>
      <c r="I52" s="235"/>
      <c r="J52" s="1"/>
    </row>
    <row r="53" spans="1:10" ht="12.75" customHeight="1" x14ac:dyDescent="0.2">
      <c r="B53" s="17" t="s">
        <v>38</v>
      </c>
      <c r="C53" s="106"/>
      <c r="D53" s="107"/>
      <c r="E53" s="108">
        <f>SUM(E43:E51)</f>
        <v>25</v>
      </c>
      <c r="F53" s="107"/>
      <c r="G53" s="107"/>
      <c r="I53" s="198"/>
      <c r="J53" s="1"/>
    </row>
    <row r="54" spans="1:10" ht="12.95" customHeight="1" x14ac:dyDescent="0.2">
      <c r="B54" s="17"/>
      <c r="C54" s="107"/>
      <c r="D54" s="107"/>
      <c r="E54" s="107"/>
      <c r="F54" s="107"/>
      <c r="G54" s="107"/>
      <c r="I54" s="198"/>
      <c r="J54" s="1"/>
    </row>
    <row r="55" spans="1:10" ht="12.75" customHeight="1" x14ac:dyDescent="0.2">
      <c r="A55" s="100" t="s">
        <v>15</v>
      </c>
      <c r="B55" s="100"/>
      <c r="C55" s="99"/>
      <c r="D55" s="99"/>
      <c r="E55" s="99"/>
      <c r="F55" s="99"/>
      <c r="G55" s="99"/>
      <c r="H55" s="195"/>
      <c r="I55" s="1"/>
    </row>
    <row r="56" spans="1:10" ht="4.3499999999999996" customHeight="1" x14ac:dyDescent="0.2">
      <c r="A56" s="100"/>
      <c r="B56" s="100"/>
      <c r="C56" s="100"/>
      <c r="I56" s="1"/>
    </row>
    <row r="57" spans="1:10" ht="12.75" customHeight="1" x14ac:dyDescent="0.2">
      <c r="A57" s="109" t="s">
        <v>11</v>
      </c>
      <c r="B57" s="109"/>
      <c r="E57" s="141">
        <f>I37</f>
        <v>9857500</v>
      </c>
      <c r="I57" s="1"/>
    </row>
    <row r="58" spans="1:10" ht="4.3499999999999996" customHeight="1" x14ac:dyDescent="0.2">
      <c r="A58" s="17"/>
      <c r="B58" s="17"/>
      <c r="C58" s="17"/>
      <c r="D58" s="17"/>
      <c r="E58" s="106"/>
      <c r="F58" s="303"/>
      <c r="G58" s="303"/>
      <c r="H58" s="303"/>
      <c r="I58" s="303"/>
    </row>
    <row r="59" spans="1:10" ht="12.75" customHeight="1" x14ac:dyDescent="0.3">
      <c r="A59" s="23" t="s">
        <v>50</v>
      </c>
      <c r="B59" s="23"/>
      <c r="E59" s="166">
        <f>0.0425*E53+0.83</f>
        <v>1.89</v>
      </c>
      <c r="F59" s="310" t="str">
        <f>IF(I37&lt;100000,"! gemäß TW.9 (3): Ist die Bemessungsgrundlage niedriger als 100.000 €, sollte der Ermittlungsweg über Abschätzung des Büro- / Personalaufwandes gewählt werden","")</f>
        <v/>
      </c>
      <c r="G59" s="310"/>
      <c r="H59" s="310"/>
      <c r="I59" s="310"/>
    </row>
    <row r="60" spans="1:10" ht="4.3499999999999996" customHeight="1" x14ac:dyDescent="0.2">
      <c r="A60" s="17"/>
      <c r="B60" s="17"/>
      <c r="E60" s="28"/>
      <c r="F60" s="310"/>
      <c r="G60" s="310"/>
      <c r="H60" s="310"/>
      <c r="I60" s="310"/>
    </row>
    <row r="61" spans="1:10" s="209" customFormat="1" ht="18" customHeight="1" x14ac:dyDescent="0.25">
      <c r="A61" s="17" t="s">
        <v>51</v>
      </c>
      <c r="B61" s="17"/>
      <c r="E61" s="281">
        <f>ROUND(37.056*E57^(-0.1495)*E59/100,6)</f>
        <v>6.3060000000000005E-2</v>
      </c>
      <c r="F61" s="310"/>
      <c r="G61" s="310"/>
      <c r="H61" s="310"/>
      <c r="I61" s="310"/>
      <c r="J61" s="261"/>
    </row>
    <row r="62" spans="1:10" ht="4.3499999999999996" customHeight="1" x14ac:dyDescent="0.2">
      <c r="A62" s="17"/>
      <c r="B62" s="17"/>
      <c r="E62" s="110"/>
      <c r="F62" s="310"/>
      <c r="G62" s="310"/>
      <c r="H62" s="310"/>
      <c r="I62" s="310"/>
    </row>
    <row r="63" spans="1:10" ht="12" customHeight="1" x14ac:dyDescent="0.2">
      <c r="A63" s="17" t="s">
        <v>90</v>
      </c>
      <c r="B63" s="17"/>
      <c r="C63" s="17"/>
      <c r="E63" s="126">
        <v>0</v>
      </c>
      <c r="H63" s="302"/>
      <c r="I63" s="302"/>
    </row>
    <row r="64" spans="1:10" ht="4.3499999999999996" customHeight="1" x14ac:dyDescent="0.2">
      <c r="A64" s="17"/>
      <c r="B64" s="17"/>
      <c r="E64" s="110"/>
      <c r="F64" s="301"/>
      <c r="G64" s="301"/>
      <c r="H64" s="301"/>
      <c r="I64" s="301"/>
    </row>
    <row r="65" spans="1:10" ht="15" customHeight="1" x14ac:dyDescent="0.3">
      <c r="A65" s="20" t="s">
        <v>71</v>
      </c>
      <c r="B65" s="18"/>
      <c r="C65" s="111"/>
      <c r="D65" s="111"/>
      <c r="E65" s="112"/>
      <c r="F65" s="199">
        <f>ROUND(E57*E61*(1+E63),2)</f>
        <v>621614</v>
      </c>
      <c r="I65" s="1"/>
    </row>
    <row r="66" spans="1:10" ht="4.3499999999999996" customHeight="1" x14ac:dyDescent="0.2">
      <c r="A66" s="23"/>
      <c r="B66" s="17"/>
      <c r="C66" s="99"/>
      <c r="D66" s="99"/>
      <c r="E66" s="113"/>
      <c r="F66" s="113"/>
      <c r="G66" s="113"/>
      <c r="I66" s="1"/>
    </row>
    <row r="67" spans="1:10" ht="12.95" customHeight="1" x14ac:dyDescent="0.2">
      <c r="A67" s="23"/>
      <c r="B67" s="17"/>
      <c r="C67" s="99"/>
      <c r="D67" s="236" t="s">
        <v>73</v>
      </c>
      <c r="E67" s="206" t="s">
        <v>5</v>
      </c>
      <c r="F67" s="113"/>
      <c r="G67" s="290"/>
      <c r="H67" s="101"/>
      <c r="I67" s="29"/>
    </row>
    <row r="68" spans="1:10" ht="12.75" customHeight="1" x14ac:dyDescent="0.2">
      <c r="A68" s="99" t="s">
        <v>56</v>
      </c>
      <c r="B68" s="99"/>
      <c r="D68" s="204">
        <v>0.02</v>
      </c>
      <c r="E68" s="126">
        <v>0.02</v>
      </c>
      <c r="F68" s="119">
        <f>$F$65*E68</f>
        <v>12432</v>
      </c>
      <c r="G68" s="211"/>
      <c r="H68" s="291"/>
      <c r="I68" s="119"/>
    </row>
    <row r="69" spans="1:10" ht="12.75" customHeight="1" x14ac:dyDescent="0.2">
      <c r="A69" s="99" t="s">
        <v>33</v>
      </c>
      <c r="B69" s="99"/>
      <c r="D69" s="204">
        <v>0.1</v>
      </c>
      <c r="E69" s="127">
        <v>0.1</v>
      </c>
      <c r="F69" s="119">
        <f t="shared" ref="F69:F77" si="1">$F$65*E69</f>
        <v>62161</v>
      </c>
      <c r="G69" s="212"/>
      <c r="H69" s="292"/>
      <c r="I69" s="119"/>
    </row>
    <row r="70" spans="1:10" ht="12.75" customHeight="1" x14ac:dyDescent="0.2">
      <c r="A70" s="99" t="s">
        <v>34</v>
      </c>
      <c r="B70" s="99"/>
      <c r="D70" s="204">
        <v>0.15</v>
      </c>
      <c r="E70" s="127">
        <v>0.15</v>
      </c>
      <c r="F70" s="119">
        <f t="shared" si="1"/>
        <v>93242</v>
      </c>
      <c r="G70" s="212"/>
      <c r="H70" s="292"/>
      <c r="I70" s="119"/>
    </row>
    <row r="71" spans="1:10" ht="12.75" customHeight="1" x14ac:dyDescent="0.2">
      <c r="A71" s="99" t="s">
        <v>35</v>
      </c>
      <c r="B71" s="99"/>
      <c r="D71" s="204">
        <v>0.25</v>
      </c>
      <c r="E71" s="127">
        <v>0.25</v>
      </c>
      <c r="F71" s="119">
        <f t="shared" si="1"/>
        <v>155404</v>
      </c>
      <c r="G71" s="212"/>
      <c r="H71" s="292"/>
      <c r="I71" s="119"/>
    </row>
    <row r="72" spans="1:10" ht="12.75" customHeight="1" x14ac:dyDescent="0.2">
      <c r="A72" s="99" t="s">
        <v>57</v>
      </c>
      <c r="B72" s="99"/>
      <c r="D72" s="204">
        <v>0.32</v>
      </c>
      <c r="E72" s="127">
        <v>0.32</v>
      </c>
      <c r="F72" s="119">
        <f t="shared" si="1"/>
        <v>198916</v>
      </c>
      <c r="G72" s="212"/>
      <c r="H72" s="292"/>
      <c r="I72" s="119"/>
    </row>
    <row r="73" spans="1:10" ht="12.75" customHeight="1" x14ac:dyDescent="0.2">
      <c r="A73" s="99" t="s">
        <v>58</v>
      </c>
      <c r="B73" s="99"/>
      <c r="D73" s="204">
        <v>0.02</v>
      </c>
      <c r="E73" s="127">
        <v>0.02</v>
      </c>
      <c r="F73" s="119">
        <f t="shared" si="1"/>
        <v>12432</v>
      </c>
      <c r="G73" s="211"/>
      <c r="H73" s="291"/>
      <c r="I73" s="119"/>
    </row>
    <row r="74" spans="1:10" ht="12.75" customHeight="1" x14ac:dyDescent="0.2">
      <c r="A74" s="99" t="s">
        <v>36</v>
      </c>
      <c r="B74" s="99"/>
      <c r="D74" s="204">
        <v>0</v>
      </c>
      <c r="E74" s="127">
        <v>0</v>
      </c>
      <c r="F74" s="119">
        <f t="shared" si="1"/>
        <v>0</v>
      </c>
      <c r="G74" s="212"/>
      <c r="H74" s="292"/>
      <c r="I74" s="119"/>
    </row>
    <row r="75" spans="1:10" ht="12.75" customHeight="1" x14ac:dyDescent="0.2">
      <c r="A75" s="99" t="s">
        <v>61</v>
      </c>
      <c r="B75" s="99"/>
      <c r="D75" s="204">
        <v>0.05</v>
      </c>
      <c r="E75" s="127">
        <v>0.05</v>
      </c>
      <c r="F75" s="119">
        <f t="shared" si="1"/>
        <v>31081</v>
      </c>
      <c r="G75" s="212"/>
      <c r="H75" s="292"/>
      <c r="I75" s="119"/>
    </row>
    <row r="76" spans="1:10" ht="12.75" customHeight="1" x14ac:dyDescent="0.2">
      <c r="A76" s="99" t="s">
        <v>59</v>
      </c>
      <c r="B76" s="99"/>
      <c r="D76" s="204">
        <v>0.09</v>
      </c>
      <c r="E76" s="127">
        <v>0.09</v>
      </c>
      <c r="F76" s="119">
        <f t="shared" si="1"/>
        <v>55945</v>
      </c>
      <c r="G76" s="212"/>
      <c r="H76" s="292"/>
      <c r="I76" s="119"/>
    </row>
    <row r="77" spans="1:10" ht="12.75" customHeight="1" x14ac:dyDescent="0.2">
      <c r="A77" s="111" t="s">
        <v>60</v>
      </c>
      <c r="B77" s="111"/>
      <c r="C77" s="35"/>
      <c r="D77" s="205">
        <v>0</v>
      </c>
      <c r="E77" s="128">
        <v>0</v>
      </c>
      <c r="F77" s="120">
        <f t="shared" si="1"/>
        <v>0</v>
      </c>
      <c r="G77" s="213"/>
      <c r="H77" s="293"/>
      <c r="I77" s="120"/>
    </row>
    <row r="78" spans="1:10" s="15" customFormat="1" ht="18.600000000000001" customHeight="1" x14ac:dyDescent="0.25">
      <c r="A78" s="263" t="s">
        <v>37</v>
      </c>
      <c r="B78" s="264"/>
      <c r="D78" s="300">
        <f>SUM(D68:D77)</f>
        <v>1</v>
      </c>
      <c r="E78" s="265">
        <f>SUM(E68:E77)</f>
        <v>1</v>
      </c>
      <c r="F78" s="266">
        <f>SUM(F68:F77)</f>
        <v>621613</v>
      </c>
      <c r="G78" s="266"/>
      <c r="H78" s="265"/>
      <c r="I78" s="266"/>
      <c r="J78" s="294"/>
    </row>
    <row r="79" spans="1:10" ht="12.75" customHeight="1" x14ac:dyDescent="0.2">
      <c r="A79" s="313" t="s">
        <v>91</v>
      </c>
      <c r="B79" s="114"/>
      <c r="D79" s="282">
        <v>0.01</v>
      </c>
      <c r="E79" s="190">
        <v>0</v>
      </c>
      <c r="F79" s="119">
        <f>$F$65*E79</f>
        <v>0</v>
      </c>
      <c r="G79" s="215"/>
      <c r="H79" s="119"/>
      <c r="I79" s="78"/>
      <c r="J79" s="1"/>
    </row>
    <row r="80" spans="1:10" ht="12.75" customHeight="1" x14ac:dyDescent="0.2">
      <c r="A80" s="314" t="s">
        <v>92</v>
      </c>
      <c r="B80" s="120"/>
      <c r="C80" s="120"/>
      <c r="D80" s="267">
        <v>0.02</v>
      </c>
      <c r="E80" s="191">
        <v>0</v>
      </c>
      <c r="F80" s="120">
        <f>$F$65*E80</f>
        <v>0</v>
      </c>
      <c r="G80" s="295"/>
      <c r="H80" s="120"/>
      <c r="I80" s="296"/>
      <c r="J80" s="1"/>
    </row>
    <row r="81" spans="1:13" ht="12.75" customHeight="1" x14ac:dyDescent="0.2">
      <c r="A81" s="309" t="s">
        <v>88</v>
      </c>
      <c r="B81" s="309"/>
      <c r="C81" s="309"/>
      <c r="D81" s="299">
        <f>SUM(D78:D80)</f>
        <v>1.03</v>
      </c>
      <c r="E81" s="215">
        <f>E78+E79+E80</f>
        <v>1</v>
      </c>
      <c r="F81" s="266">
        <f>+F78+F80+SUM(F79)</f>
        <v>621613</v>
      </c>
      <c r="H81" s="215"/>
      <c r="I81" s="86">
        <f>F81</f>
        <v>621613</v>
      </c>
      <c r="J81" s="1"/>
      <c r="K81" s="8"/>
    </row>
    <row r="82" spans="1:13" ht="12.75" customHeight="1" x14ac:dyDescent="0.2">
      <c r="A82" s="214"/>
      <c r="B82" s="17"/>
      <c r="D82" s="215"/>
      <c r="E82" s="215"/>
      <c r="F82" s="216"/>
      <c r="G82" s="7"/>
      <c r="I82" s="297"/>
      <c r="J82" s="1"/>
    </row>
    <row r="83" spans="1:13" ht="12.75" customHeight="1" x14ac:dyDescent="0.25">
      <c r="A83" s="32" t="s">
        <v>66</v>
      </c>
      <c r="E83" s="229">
        <v>0</v>
      </c>
      <c r="F83" s="159">
        <v>0</v>
      </c>
      <c r="G83" s="298"/>
      <c r="I83" s="78">
        <f>E83*F83</f>
        <v>0</v>
      </c>
      <c r="K83"/>
      <c r="L83"/>
      <c r="M83"/>
    </row>
    <row r="84" spans="1:13" ht="4.3499999999999996" customHeight="1" x14ac:dyDescent="0.25">
      <c r="E84" s="31"/>
      <c r="I84"/>
    </row>
    <row r="85" spans="1:13" s="23" customFormat="1" ht="12.75" customHeight="1" x14ac:dyDescent="0.2">
      <c r="A85" s="81" t="s">
        <v>47</v>
      </c>
      <c r="B85" s="82"/>
      <c r="C85" s="83"/>
      <c r="D85" s="85"/>
      <c r="E85" s="129"/>
      <c r="F85" s="84"/>
      <c r="G85" s="84"/>
      <c r="H85" s="84"/>
      <c r="I85" s="86">
        <f>I81+I83</f>
        <v>621613</v>
      </c>
    </row>
    <row r="86" spans="1:13" s="23" customFormat="1" ht="4.5" customHeight="1" x14ac:dyDescent="0.2">
      <c r="B86" s="24"/>
      <c r="C86" s="25"/>
      <c r="D86" s="47"/>
      <c r="E86" s="130"/>
      <c r="F86" s="48"/>
      <c r="G86" s="48"/>
      <c r="I86" s="78"/>
    </row>
    <row r="87" spans="1:13" s="23" customFormat="1" ht="12.75" customHeight="1" x14ac:dyDescent="0.2">
      <c r="A87" s="49" t="s">
        <v>13</v>
      </c>
      <c r="B87" s="24"/>
      <c r="C87" s="25"/>
      <c r="D87" s="47"/>
      <c r="E87" s="131">
        <v>0.04</v>
      </c>
      <c r="F87" s="48"/>
      <c r="G87" s="48"/>
      <c r="I87" s="78">
        <f>ROUND(I85*E87,2)</f>
        <v>24865</v>
      </c>
    </row>
    <row r="88" spans="1:13" s="23" customFormat="1" ht="3" customHeight="1" x14ac:dyDescent="0.2">
      <c r="A88" s="50"/>
      <c r="B88" s="51"/>
      <c r="C88" s="52"/>
      <c r="D88" s="56"/>
      <c r="E88" s="132"/>
      <c r="F88" s="61"/>
      <c r="G88" s="61"/>
      <c r="H88" s="50"/>
      <c r="I88" s="80"/>
    </row>
    <row r="89" spans="1:13" s="23" customFormat="1" ht="3" customHeight="1" x14ac:dyDescent="0.2">
      <c r="B89" s="24"/>
      <c r="C89" s="25"/>
      <c r="D89" s="57"/>
      <c r="E89" s="133"/>
      <c r="F89" s="62"/>
      <c r="G89" s="62"/>
      <c r="H89" s="58"/>
      <c r="I89" s="78"/>
    </row>
    <row r="90" spans="1:13" s="23" customFormat="1" ht="12.75" customHeight="1" x14ac:dyDescent="0.2">
      <c r="A90" s="53" t="s">
        <v>55</v>
      </c>
      <c r="B90" s="54"/>
      <c r="C90" s="55"/>
      <c r="D90" s="26"/>
      <c r="E90" s="130"/>
      <c r="F90" s="48"/>
      <c r="G90" s="48"/>
      <c r="I90" s="79">
        <f>I85+I87</f>
        <v>646478</v>
      </c>
    </row>
    <row r="91" spans="1:13" s="23" customFormat="1" ht="12.75" customHeight="1" x14ac:dyDescent="0.2">
      <c r="A91" s="23" t="s">
        <v>14</v>
      </c>
      <c r="B91" s="24"/>
      <c r="C91" s="25"/>
      <c r="D91" s="26"/>
      <c r="E91" s="27">
        <v>0.2</v>
      </c>
      <c r="F91" s="27"/>
      <c r="G91" s="27"/>
      <c r="I91" s="78">
        <f>ROUND(I90*E91,2)</f>
        <v>129296</v>
      </c>
    </row>
    <row r="92" spans="1:13" s="23" customFormat="1" ht="3" customHeight="1" x14ac:dyDescent="0.2">
      <c r="B92" s="24"/>
      <c r="C92" s="25"/>
      <c r="D92" s="26"/>
      <c r="E92" s="48"/>
      <c r="F92" s="48"/>
      <c r="G92" s="48"/>
      <c r="I92" s="78"/>
    </row>
    <row r="93" spans="1:13" s="23" customFormat="1" ht="12.75" customHeight="1" x14ac:dyDescent="0.2">
      <c r="A93" s="134" t="s">
        <v>48</v>
      </c>
      <c r="B93" s="135"/>
      <c r="C93" s="136"/>
      <c r="D93" s="138"/>
      <c r="E93" s="139"/>
      <c r="F93" s="139"/>
      <c r="G93" s="139"/>
      <c r="H93" s="137"/>
      <c r="I93" s="140">
        <f>SUM(I89:I91)</f>
        <v>775774</v>
      </c>
    </row>
    <row r="94" spans="1:13" ht="5.0999999999999996" customHeight="1" x14ac:dyDescent="0.2"/>
    <row r="95" spans="1:13" ht="15" customHeight="1" x14ac:dyDescent="0.2">
      <c r="A95" s="145" t="s">
        <v>62</v>
      </c>
      <c r="B95" s="146"/>
      <c r="C95" s="145"/>
      <c r="D95" s="145"/>
      <c r="E95" s="200">
        <f>I90/E33</f>
        <v>2.1839999999999998E-2</v>
      </c>
    </row>
  </sheetData>
  <sheetProtection algorithmName="SHA-512" hashValue="lP1HxeSm7pFf8a8Kb8ee4cxP+oeTSxDQJa/mjEiQdF4f+9Dr7RxbDngsiu6lDFxBvXoKRgADf9Rr2Ggkuc3/dw==" saltValue="8Y2fWimlWTxZPhTwj8wrHg==" spinCount="100000" sheet="1" objects="1" scenarios="1"/>
  <mergeCells count="14">
    <mergeCell ref="A81:C81"/>
    <mergeCell ref="F59:I62"/>
    <mergeCell ref="F58:I58"/>
    <mergeCell ref="H2:I2"/>
    <mergeCell ref="A7:B7"/>
    <mergeCell ref="A9:B9"/>
    <mergeCell ref="A11:B11"/>
    <mergeCell ref="A23:B23"/>
    <mergeCell ref="A25:B25"/>
    <mergeCell ref="A27:B27"/>
    <mergeCell ref="A29:B29"/>
    <mergeCell ref="A21:B21"/>
    <mergeCell ref="A31:B31"/>
    <mergeCell ref="H42:I42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&amp;L&amp;"Arial,Fett"&amp;K01+040Angebot Tragwerksplanung&amp;"Arial,Standard"
nach VM.TW.2023&amp;R&amp;"Arial,Standard"&amp;K01+040Version 1
Stand: 15.09.2023</oddHeader>
    <oddFooter>&amp;L&amp;"Arial,Fett"&amp;K01+043LM.VM.2023&amp;"Arial,Standard"  |  Tragwerksplanung  |  Angebotsformular&amp;R&amp;"Arial,Standard"&amp;K01+043&amp;P/&amp;N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7</xdr:col>
                    <xdr:colOff>28575</xdr:colOff>
                    <xdr:row>42</xdr:row>
                    <xdr:rowOff>28575</xdr:rowOff>
                  </from>
                  <to>
                    <xdr:col>8</xdr:col>
                    <xdr:colOff>1009650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croll Bar 2">
              <controlPr defaultSize="0" autoPict="0">
                <anchor moveWithCells="1">
                  <from>
                    <xdr:col>7</xdr:col>
                    <xdr:colOff>38100</xdr:colOff>
                    <xdr:row>43</xdr:row>
                    <xdr:rowOff>28575</xdr:rowOff>
                  </from>
                  <to>
                    <xdr:col>8</xdr:col>
                    <xdr:colOff>1019175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croll Bar 3">
              <controlPr defaultSize="0" autoPict="0">
                <anchor moveWithCells="1">
                  <from>
                    <xdr:col>7</xdr:col>
                    <xdr:colOff>28575</xdr:colOff>
                    <xdr:row>44</xdr:row>
                    <xdr:rowOff>28575</xdr:rowOff>
                  </from>
                  <to>
                    <xdr:col>8</xdr:col>
                    <xdr:colOff>1009650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croll Bar 4">
              <controlPr defaultSize="0" autoPict="0">
                <anchor moveWithCells="1">
                  <from>
                    <xdr:col>7</xdr:col>
                    <xdr:colOff>38100</xdr:colOff>
                    <xdr:row>45</xdr:row>
                    <xdr:rowOff>28575</xdr:rowOff>
                  </from>
                  <to>
                    <xdr:col>8</xdr:col>
                    <xdr:colOff>1019175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Scroll Bar 6">
              <controlPr defaultSize="0" autoPict="0">
                <anchor moveWithCells="1">
                  <from>
                    <xdr:col>7</xdr:col>
                    <xdr:colOff>28575</xdr:colOff>
                    <xdr:row>48</xdr:row>
                    <xdr:rowOff>28575</xdr:rowOff>
                  </from>
                  <to>
                    <xdr:col>8</xdr:col>
                    <xdr:colOff>1019175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Scroll Bar 7">
              <controlPr defaultSize="0" autoPict="0">
                <anchor moveWithCells="1">
                  <from>
                    <xdr:col>7</xdr:col>
                    <xdr:colOff>38100</xdr:colOff>
                    <xdr:row>49</xdr:row>
                    <xdr:rowOff>28575</xdr:rowOff>
                  </from>
                  <to>
                    <xdr:col>8</xdr:col>
                    <xdr:colOff>1019175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Scroll Bar 8">
              <controlPr defaultSize="0" autoPict="0">
                <anchor moveWithCells="1">
                  <from>
                    <xdr:col>7</xdr:col>
                    <xdr:colOff>28575</xdr:colOff>
                    <xdr:row>50</xdr:row>
                    <xdr:rowOff>28575</xdr:rowOff>
                  </from>
                  <to>
                    <xdr:col>8</xdr:col>
                    <xdr:colOff>1019175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Scroll Bar 11">
              <controlPr defaultSize="0" autoPict="0">
                <anchor moveWithCells="1">
                  <from>
                    <xdr:col>7</xdr:col>
                    <xdr:colOff>28575</xdr:colOff>
                    <xdr:row>47</xdr:row>
                    <xdr:rowOff>28575</xdr:rowOff>
                  </from>
                  <to>
                    <xdr:col>8</xdr:col>
                    <xdr:colOff>1019175</xdr:colOff>
                    <xdr:row>47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AC63B-A86E-4F8F-8777-2B0FDEA3DDF5}">
  <dimension ref="A1:M93"/>
  <sheetViews>
    <sheetView showGridLines="0" topLeftCell="A40" zoomScale="175" zoomScaleNormal="175" zoomScaleSheetLayoutView="85" zoomScalePageLayoutView="70" workbookViewId="0">
      <selection activeCell="M46" sqref="M46"/>
    </sheetView>
  </sheetViews>
  <sheetFormatPr baseColWidth="10" defaultColWidth="11.5703125" defaultRowHeight="12" x14ac:dyDescent="0.2"/>
  <cols>
    <col min="1" max="1" width="1.5703125" style="1" customWidth="1"/>
    <col min="2" max="2" width="3.28515625" style="6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7" customWidth="1" collapsed="1"/>
    <col min="9" max="9" width="15.7109375" style="8" customWidth="1"/>
    <col min="10" max="10" width="2.7109375" style="8" customWidth="1"/>
    <col min="11" max="16" width="2.7109375" style="1" customWidth="1"/>
    <col min="17" max="16384" width="11.5703125" style="1"/>
  </cols>
  <sheetData>
    <row r="1" spans="1:10" ht="5.0999999999999996" customHeight="1" x14ac:dyDescent="0.2"/>
    <row r="2" spans="1:10" s="37" customFormat="1" ht="35.1" customHeight="1" x14ac:dyDescent="0.2">
      <c r="A2" s="87" t="s">
        <v>64</v>
      </c>
      <c r="E2" s="38"/>
      <c r="F2" s="38"/>
      <c r="G2" s="38"/>
      <c r="H2" s="311" t="s">
        <v>81</v>
      </c>
      <c r="I2" s="311"/>
      <c r="J2" s="42"/>
    </row>
    <row r="3" spans="1:10" s="9" customFormat="1" ht="6" customHeight="1" x14ac:dyDescent="0.25">
      <c r="A3" s="67"/>
      <c r="B3" s="67"/>
      <c r="C3" s="67"/>
      <c r="D3" s="67"/>
      <c r="E3" s="67"/>
      <c r="F3" s="67"/>
      <c r="G3" s="67"/>
      <c r="H3" s="67"/>
      <c r="I3" s="68"/>
      <c r="J3" s="2"/>
    </row>
    <row r="4" spans="1:10" s="9" customFormat="1" ht="6" customHeight="1" x14ac:dyDescent="0.25">
      <c r="I4" s="2"/>
      <c r="J4" s="2"/>
    </row>
    <row r="5" spans="1:10" s="9" customFormat="1" ht="12.95" customHeight="1" x14ac:dyDescent="0.25">
      <c r="D5" s="64" t="s">
        <v>52</v>
      </c>
      <c r="E5" s="30" t="s">
        <v>43</v>
      </c>
      <c r="F5" s="268" t="s">
        <v>67</v>
      </c>
      <c r="G5" s="30"/>
      <c r="H5" s="11" t="s">
        <v>16</v>
      </c>
      <c r="I5" s="77" t="s">
        <v>44</v>
      </c>
      <c r="J5" s="30"/>
    </row>
    <row r="6" spans="1:10" s="9" customFormat="1" ht="6" customHeight="1" x14ac:dyDescent="0.25">
      <c r="E6" s="63"/>
      <c r="F6" s="269"/>
      <c r="I6" s="2"/>
      <c r="J6" s="2"/>
    </row>
    <row r="7" spans="1:10" s="10" customFormat="1" ht="12.95" customHeight="1" x14ac:dyDescent="0.2">
      <c r="A7" s="306">
        <v>1</v>
      </c>
      <c r="B7" s="306"/>
      <c r="C7" s="70" t="s">
        <v>0</v>
      </c>
      <c r="D7" s="121">
        <f>E7/$E$33</f>
        <v>0</v>
      </c>
      <c r="E7" s="241">
        <v>10000</v>
      </c>
      <c r="F7" s="270"/>
      <c r="G7" s="221"/>
      <c r="H7" s="242">
        <v>0</v>
      </c>
      <c r="I7" s="243">
        <f>E7*H7</f>
        <v>0</v>
      </c>
      <c r="J7" s="34"/>
    </row>
    <row r="8" spans="1:10" ht="4.3499999999999996" customHeight="1" x14ac:dyDescent="0.2">
      <c r="B8" s="3"/>
      <c r="D8" s="122"/>
      <c r="E8" s="244"/>
      <c r="F8" s="271"/>
      <c r="G8" s="245"/>
      <c r="H8" s="246"/>
      <c r="I8" s="244"/>
      <c r="J8" s="43"/>
    </row>
    <row r="9" spans="1:10" s="10" customFormat="1" ht="12.95" customHeight="1" x14ac:dyDescent="0.2">
      <c r="A9" s="306">
        <v>2</v>
      </c>
      <c r="B9" s="306"/>
      <c r="C9" s="70" t="s">
        <v>1</v>
      </c>
      <c r="D9" s="121">
        <f>E9/$E$33</f>
        <v>0.30399999999999999</v>
      </c>
      <c r="E9" s="241">
        <v>9000000</v>
      </c>
      <c r="F9" s="272">
        <v>500000</v>
      </c>
      <c r="G9" s="221"/>
      <c r="H9" s="247">
        <v>1</v>
      </c>
      <c r="I9" s="243">
        <f>(E9+F9)*H9</f>
        <v>9500000</v>
      </c>
      <c r="J9" s="34"/>
    </row>
    <row r="10" spans="1:10" ht="4.3499999999999996" customHeight="1" x14ac:dyDescent="0.2">
      <c r="D10" s="122"/>
      <c r="E10" s="248"/>
      <c r="F10" s="273"/>
      <c r="G10" s="245"/>
      <c r="H10" s="246"/>
      <c r="I10" s="248"/>
      <c r="J10" s="34"/>
    </row>
    <row r="11" spans="1:10" s="9" customFormat="1" ht="12.95" customHeight="1" x14ac:dyDescent="0.2">
      <c r="A11" s="306">
        <v>3</v>
      </c>
      <c r="B11" s="306"/>
      <c r="C11" s="70" t="s">
        <v>7</v>
      </c>
      <c r="D11" s="121">
        <f>E11/$E$33</f>
        <v>0.184</v>
      </c>
      <c r="E11" s="249">
        <f>SUM(E12:E19)</f>
        <v>5450000</v>
      </c>
      <c r="F11" s="274">
        <f>SUM(F12:F19)</f>
        <v>0</v>
      </c>
      <c r="G11" s="221"/>
      <c r="H11" s="246"/>
      <c r="I11" s="248"/>
      <c r="J11" s="34"/>
    </row>
    <row r="12" spans="1:10" ht="12.95" customHeight="1" x14ac:dyDescent="0.2">
      <c r="A12" s="230">
        <v>3</v>
      </c>
      <c r="B12" s="231" t="s">
        <v>17</v>
      </c>
      <c r="C12" s="219" t="s">
        <v>18</v>
      </c>
      <c r="D12" s="123"/>
      <c r="E12" s="250">
        <v>900000</v>
      </c>
      <c r="F12" s="275"/>
      <c r="G12" s="221"/>
      <c r="H12" s="251">
        <v>0.01</v>
      </c>
      <c r="I12" s="278">
        <f t="shared" ref="I12:I19" si="0">(E12+F12)*H12</f>
        <v>9000</v>
      </c>
      <c r="J12" s="34"/>
    </row>
    <row r="13" spans="1:10" ht="12.95" customHeight="1" x14ac:dyDescent="0.2">
      <c r="A13" s="232">
        <v>3</v>
      </c>
      <c r="B13" s="233" t="s">
        <v>19</v>
      </c>
      <c r="C13" s="220" t="s">
        <v>26</v>
      </c>
      <c r="D13" s="124"/>
      <c r="E13" s="253">
        <v>1000000</v>
      </c>
      <c r="F13" s="276"/>
      <c r="G13" s="221"/>
      <c r="H13" s="251">
        <v>0.01</v>
      </c>
      <c r="I13" s="279">
        <f t="shared" si="0"/>
        <v>10000</v>
      </c>
      <c r="J13" s="34"/>
    </row>
    <row r="14" spans="1:10" ht="12.95" customHeight="1" x14ac:dyDescent="0.2">
      <c r="A14" s="232">
        <v>3</v>
      </c>
      <c r="B14" s="233" t="s">
        <v>20</v>
      </c>
      <c r="C14" s="220" t="s">
        <v>27</v>
      </c>
      <c r="D14" s="124"/>
      <c r="E14" s="255">
        <v>1000000</v>
      </c>
      <c r="F14" s="277"/>
      <c r="G14" s="221"/>
      <c r="H14" s="251">
        <v>0.03</v>
      </c>
      <c r="I14" s="279">
        <f t="shared" si="0"/>
        <v>30000</v>
      </c>
      <c r="J14" s="34"/>
    </row>
    <row r="15" spans="1:10" ht="12.95" customHeight="1" x14ac:dyDescent="0.2">
      <c r="A15" s="232">
        <v>3</v>
      </c>
      <c r="B15" s="233" t="s">
        <v>21</v>
      </c>
      <c r="C15" s="220" t="s">
        <v>28</v>
      </c>
      <c r="D15" s="124"/>
      <c r="E15" s="255">
        <v>1500000</v>
      </c>
      <c r="F15" s="277"/>
      <c r="G15" s="221"/>
      <c r="H15" s="251">
        <v>0.01</v>
      </c>
      <c r="I15" s="279">
        <f t="shared" si="0"/>
        <v>15000</v>
      </c>
      <c r="J15" s="34"/>
    </row>
    <row r="16" spans="1:10" ht="12.95" customHeight="1" x14ac:dyDescent="0.2">
      <c r="A16" s="232">
        <v>3</v>
      </c>
      <c r="B16" s="233" t="s">
        <v>22</v>
      </c>
      <c r="C16" s="220" t="s">
        <v>31</v>
      </c>
      <c r="D16" s="124"/>
      <c r="E16" s="255">
        <v>600000</v>
      </c>
      <c r="F16" s="277"/>
      <c r="G16" s="221"/>
      <c r="H16" s="251">
        <v>0</v>
      </c>
      <c r="I16" s="279">
        <f t="shared" si="0"/>
        <v>0</v>
      </c>
      <c r="J16" s="34"/>
    </row>
    <row r="17" spans="1:10" ht="12.95" customHeight="1" x14ac:dyDescent="0.2">
      <c r="A17" s="232">
        <v>3</v>
      </c>
      <c r="B17" s="233" t="s">
        <v>23</v>
      </c>
      <c r="C17" s="220" t="s">
        <v>29</v>
      </c>
      <c r="D17" s="124"/>
      <c r="E17" s="255">
        <v>150000</v>
      </c>
      <c r="F17" s="277"/>
      <c r="G17" s="221"/>
      <c r="H17" s="251">
        <v>0.03</v>
      </c>
      <c r="I17" s="279">
        <f t="shared" si="0"/>
        <v>4500</v>
      </c>
      <c r="J17" s="34"/>
    </row>
    <row r="18" spans="1:10" ht="12.95" customHeight="1" x14ac:dyDescent="0.2">
      <c r="A18" s="232">
        <v>3</v>
      </c>
      <c r="B18" s="233" t="s">
        <v>24</v>
      </c>
      <c r="C18" s="220" t="s">
        <v>30</v>
      </c>
      <c r="D18" s="124"/>
      <c r="E18" s="255">
        <v>0</v>
      </c>
      <c r="F18" s="277"/>
      <c r="G18" s="221"/>
      <c r="H18" s="251">
        <v>0</v>
      </c>
      <c r="I18" s="279">
        <f t="shared" si="0"/>
        <v>0</v>
      </c>
      <c r="J18" s="34"/>
    </row>
    <row r="19" spans="1:10" ht="12.95" customHeight="1" x14ac:dyDescent="0.2">
      <c r="A19" s="232">
        <v>3</v>
      </c>
      <c r="B19" s="233" t="s">
        <v>25</v>
      </c>
      <c r="C19" s="220" t="s">
        <v>8</v>
      </c>
      <c r="D19" s="124"/>
      <c r="E19" s="255">
        <v>300000</v>
      </c>
      <c r="F19" s="277"/>
      <c r="G19" s="221"/>
      <c r="H19" s="251">
        <v>0</v>
      </c>
      <c r="I19" s="279">
        <f t="shared" si="0"/>
        <v>0</v>
      </c>
      <c r="J19" s="34"/>
    </row>
    <row r="20" spans="1:10" ht="4.3499999999999996" customHeight="1" x14ac:dyDescent="0.2">
      <c r="D20" s="122"/>
      <c r="E20" s="248"/>
      <c r="F20" s="273"/>
      <c r="G20" s="245"/>
      <c r="H20" s="257"/>
      <c r="I20" s="248"/>
      <c r="J20" s="288"/>
    </row>
    <row r="21" spans="1:10" s="9" customFormat="1" ht="12.95" customHeight="1" x14ac:dyDescent="0.2">
      <c r="A21" s="306">
        <v>4</v>
      </c>
      <c r="B21" s="306"/>
      <c r="C21" s="70" t="s">
        <v>2</v>
      </c>
      <c r="D21" s="121">
        <f>E21/$E$33</f>
        <v>0.22</v>
      </c>
      <c r="E21" s="241">
        <v>6500000</v>
      </c>
      <c r="F21" s="272"/>
      <c r="G21" s="221"/>
      <c r="H21" s="251">
        <v>0.05</v>
      </c>
      <c r="I21" s="243">
        <f>(E21+F21)*H21</f>
        <v>325000</v>
      </c>
      <c r="J21" s="34"/>
    </row>
    <row r="22" spans="1:10" ht="3.95" customHeight="1" x14ac:dyDescent="0.2">
      <c r="B22" s="3"/>
      <c r="D22" s="122"/>
      <c r="E22" s="248"/>
      <c r="F22" s="273"/>
      <c r="G22" s="245"/>
      <c r="H22" s="246"/>
      <c r="I22" s="248"/>
      <c r="J22" s="32"/>
    </row>
    <row r="23" spans="1:10" s="10" customFormat="1" ht="12.95" customHeight="1" x14ac:dyDescent="0.2">
      <c r="A23" s="306">
        <v>5</v>
      </c>
      <c r="B23" s="306"/>
      <c r="C23" s="70" t="s">
        <v>9</v>
      </c>
      <c r="D23" s="121">
        <f>E23/$E$33</f>
        <v>5.0999999999999997E-2</v>
      </c>
      <c r="E23" s="241">
        <v>1500000</v>
      </c>
      <c r="F23" s="272"/>
      <c r="G23" s="221"/>
      <c r="H23" s="251">
        <v>0</v>
      </c>
      <c r="I23" s="243">
        <f>(E23+F23)*H23</f>
        <v>0</v>
      </c>
      <c r="J23" s="34"/>
    </row>
    <row r="24" spans="1:10" ht="3.95" customHeight="1" x14ac:dyDescent="0.2">
      <c r="D24" s="122"/>
      <c r="E24" s="248"/>
      <c r="F24" s="273"/>
      <c r="G24" s="245"/>
      <c r="H24" s="246"/>
      <c r="I24" s="248"/>
      <c r="J24" s="34"/>
    </row>
    <row r="25" spans="1:10" s="9" customFormat="1" ht="12.95" customHeight="1" x14ac:dyDescent="0.2">
      <c r="A25" s="306">
        <v>6</v>
      </c>
      <c r="B25" s="306"/>
      <c r="C25" s="70" t="s">
        <v>3</v>
      </c>
      <c r="D25" s="121">
        <f>E25/$E$33</f>
        <v>1.7000000000000001E-2</v>
      </c>
      <c r="E25" s="241">
        <v>500000</v>
      </c>
      <c r="F25" s="272"/>
      <c r="G25" s="221"/>
      <c r="H25" s="251">
        <v>0</v>
      </c>
      <c r="I25" s="243">
        <f>(E25+F25)*H25</f>
        <v>0</v>
      </c>
      <c r="J25" s="34"/>
    </row>
    <row r="26" spans="1:10" ht="3.95" customHeight="1" x14ac:dyDescent="0.2">
      <c r="B26" s="12"/>
      <c r="D26" s="125"/>
      <c r="E26" s="248"/>
      <c r="F26" s="248"/>
      <c r="G26" s="245"/>
      <c r="H26" s="246"/>
      <c r="I26" s="248"/>
      <c r="J26" s="34"/>
    </row>
    <row r="27" spans="1:10" s="10" customFormat="1" ht="12.95" customHeight="1" x14ac:dyDescent="0.2">
      <c r="A27" s="306">
        <v>7</v>
      </c>
      <c r="B27" s="306"/>
      <c r="C27" s="70" t="s">
        <v>65</v>
      </c>
      <c r="D27" s="121">
        <f>E27/$E$33</f>
        <v>0.16900000000000001</v>
      </c>
      <c r="E27" s="241">
        <v>5000000</v>
      </c>
      <c r="F27" s="221"/>
      <c r="G27" s="221"/>
      <c r="H27" s="251">
        <v>0</v>
      </c>
      <c r="I27" s="243">
        <f>E27*H27</f>
        <v>0</v>
      </c>
      <c r="J27" s="34"/>
    </row>
    <row r="28" spans="1:10" ht="3.95" customHeight="1" x14ac:dyDescent="0.2">
      <c r="D28" s="125"/>
      <c r="E28" s="248"/>
      <c r="F28" s="245"/>
      <c r="G28" s="245"/>
      <c r="H28" s="246"/>
      <c r="I28" s="248"/>
      <c r="J28" s="34"/>
    </row>
    <row r="29" spans="1:10" s="10" customFormat="1" ht="12.95" customHeight="1" x14ac:dyDescent="0.2">
      <c r="A29" s="306">
        <v>8</v>
      </c>
      <c r="B29" s="306"/>
      <c r="C29" s="70" t="s">
        <v>75</v>
      </c>
      <c r="D29" s="121">
        <f>E29/$E$33</f>
        <v>1E-3</v>
      </c>
      <c r="E29" s="241">
        <v>40000</v>
      </c>
      <c r="F29" s="221"/>
      <c r="G29" s="221"/>
      <c r="H29" s="247">
        <v>0</v>
      </c>
      <c r="I29" s="243">
        <f>E29*H29</f>
        <v>0</v>
      </c>
      <c r="J29" s="34"/>
    </row>
    <row r="30" spans="1:10" ht="3.95" customHeight="1" x14ac:dyDescent="0.2">
      <c r="D30" s="125"/>
      <c r="E30" s="248"/>
      <c r="F30" s="245"/>
      <c r="G30" s="245"/>
      <c r="H30" s="257"/>
      <c r="I30" s="248"/>
      <c r="J30" s="288"/>
    </row>
    <row r="31" spans="1:10" s="10" customFormat="1" ht="12.95" customHeight="1" x14ac:dyDescent="0.2">
      <c r="A31" s="306">
        <v>9</v>
      </c>
      <c r="B31" s="306"/>
      <c r="C31" s="70" t="s">
        <v>10</v>
      </c>
      <c r="D31" s="121">
        <f>E31/$E$33</f>
        <v>5.3999999999999999E-2</v>
      </c>
      <c r="E31" s="241">
        <v>1600000</v>
      </c>
      <c r="F31" s="221"/>
      <c r="G31" s="221"/>
      <c r="H31" s="251">
        <v>0.1</v>
      </c>
      <c r="I31" s="258">
        <f>E31*H31</f>
        <v>160000</v>
      </c>
      <c r="J31" s="34"/>
    </row>
    <row r="32" spans="1:10" ht="9.9499999999999993" customHeight="1" x14ac:dyDescent="0.2">
      <c r="B32" s="12"/>
      <c r="D32" s="31"/>
      <c r="E32" s="209"/>
      <c r="F32" s="209"/>
      <c r="G32" s="209"/>
      <c r="H32" s="209"/>
      <c r="I32" s="209"/>
      <c r="J32" s="1"/>
    </row>
    <row r="33" spans="1:10" ht="12.95" customHeight="1" x14ac:dyDescent="0.2">
      <c r="A33" s="154" t="s">
        <v>12</v>
      </c>
      <c r="B33" s="155"/>
      <c r="C33" s="155"/>
      <c r="D33" s="65">
        <f>SUM(D7:D31)</f>
        <v>1</v>
      </c>
      <c r="E33" s="237">
        <f>SUM(E7+E9+E11+E21+E23+E25+E27+E29+E31)</f>
        <v>29600000</v>
      </c>
      <c r="F33" s="238"/>
      <c r="G33" s="238"/>
      <c r="H33" s="239"/>
      <c r="I33" s="237">
        <f>SUM(I7:I31)</f>
        <v>10053500</v>
      </c>
      <c r="J33" s="22"/>
    </row>
    <row r="34" spans="1:10" ht="3.95" customHeight="1" x14ac:dyDescent="0.2">
      <c r="A34" s="284"/>
      <c r="B34" s="285"/>
      <c r="C34" s="285"/>
      <c r="D34" s="286"/>
      <c r="E34" s="287"/>
      <c r="F34" s="238"/>
      <c r="G34" s="238"/>
      <c r="H34" s="239"/>
      <c r="I34" s="287"/>
      <c r="J34" s="22"/>
    </row>
    <row r="35" spans="1:10" s="9" customFormat="1" ht="12.95" customHeight="1" x14ac:dyDescent="0.25">
      <c r="A35" s="208"/>
      <c r="B35" s="69" t="s">
        <v>76</v>
      </c>
      <c r="C35" s="70"/>
      <c r="D35" s="121"/>
      <c r="E35" s="241">
        <v>100000</v>
      </c>
      <c r="F35" s="66"/>
      <c r="G35" s="66"/>
      <c r="H35" s="283">
        <v>1</v>
      </c>
      <c r="I35" s="243">
        <f>E35*H35</f>
        <v>100000</v>
      </c>
    </row>
    <row r="36" spans="1:10" ht="3.95" customHeight="1" x14ac:dyDescent="0.25">
      <c r="B36" s="194"/>
      <c r="D36" s="31"/>
      <c r="E36" s="209"/>
      <c r="F36" s="209"/>
      <c r="G36" s="209"/>
      <c r="H36" s="260"/>
      <c r="I36" s="261"/>
      <c r="J36" s="1"/>
    </row>
    <row r="37" spans="1:10" s="240" customFormat="1" ht="12.95" customHeight="1" x14ac:dyDescent="0.25">
      <c r="A37" s="156" t="s">
        <v>32</v>
      </c>
      <c r="B37" s="157"/>
      <c r="C37" s="157"/>
      <c r="D37" s="157"/>
      <c r="E37" s="157"/>
      <c r="F37" s="157"/>
      <c r="G37" s="157"/>
      <c r="H37" s="210"/>
      <c r="I37" s="218">
        <f>I33</f>
        <v>10053500</v>
      </c>
      <c r="J37" s="289"/>
    </row>
    <row r="38" spans="1:10" ht="15" customHeight="1" x14ac:dyDescent="0.2">
      <c r="A38" s="99"/>
      <c r="B38" s="99"/>
      <c r="C38" s="99"/>
      <c r="D38" s="99"/>
      <c r="E38" s="99"/>
      <c r="F38" s="99"/>
      <c r="G38" s="99"/>
      <c r="I38" s="119"/>
    </row>
    <row r="39" spans="1:10" ht="12.75" customHeight="1" x14ac:dyDescent="0.2">
      <c r="A39" s="97" t="s">
        <v>74</v>
      </c>
      <c r="B39" s="97"/>
      <c r="C39" s="98"/>
      <c r="D39" s="98"/>
      <c r="E39" s="98"/>
      <c r="F39" s="98"/>
      <c r="G39" s="98"/>
      <c r="H39" s="97"/>
      <c r="I39" s="197"/>
      <c r="J39" s="100"/>
    </row>
    <row r="40" spans="1:10" ht="6.75" customHeight="1" x14ac:dyDescent="0.2">
      <c r="A40" s="99"/>
      <c r="B40" s="99"/>
      <c r="C40" s="99"/>
      <c r="D40" s="99"/>
      <c r="E40" s="99"/>
      <c r="F40" s="99"/>
      <c r="G40" s="99"/>
      <c r="I40" s="119"/>
    </row>
    <row r="41" spans="1:10" ht="12.75" customHeight="1" x14ac:dyDescent="0.2">
      <c r="A41" s="100" t="s">
        <v>53</v>
      </c>
      <c r="B41" s="99"/>
      <c r="C41" s="99"/>
      <c r="D41" s="99"/>
      <c r="E41" s="99"/>
      <c r="F41" s="99"/>
      <c r="G41" s="99"/>
      <c r="I41" s="119"/>
    </row>
    <row r="42" spans="1:10" ht="12.75" customHeight="1" x14ac:dyDescent="0.2">
      <c r="A42" s="17"/>
      <c r="B42" s="17"/>
      <c r="E42" s="101" t="s">
        <v>5</v>
      </c>
      <c r="F42" s="102" t="s">
        <v>4</v>
      </c>
      <c r="G42" s="102"/>
      <c r="H42" s="312" t="s">
        <v>80</v>
      </c>
      <c r="I42" s="312"/>
      <c r="J42" s="39"/>
    </row>
    <row r="43" spans="1:10" ht="12.75" customHeight="1" x14ac:dyDescent="0.2">
      <c r="B43" s="18" t="s">
        <v>39</v>
      </c>
      <c r="C43" s="35"/>
      <c r="D43" s="35"/>
      <c r="E43" s="88">
        <v>22</v>
      </c>
      <c r="F43" s="103" t="s">
        <v>49</v>
      </c>
      <c r="G43" s="102"/>
      <c r="H43" s="222"/>
      <c r="I43" s="223"/>
      <c r="J43" s="39"/>
    </row>
    <row r="44" spans="1:10" ht="12.75" customHeight="1" x14ac:dyDescent="0.2">
      <c r="B44" s="19" t="s">
        <v>40</v>
      </c>
      <c r="C44" s="36"/>
      <c r="D44" s="36"/>
      <c r="E44" s="89">
        <v>2</v>
      </c>
      <c r="F44" s="104" t="s">
        <v>6</v>
      </c>
      <c r="G44" s="102"/>
      <c r="H44" s="224"/>
      <c r="I44" s="225"/>
      <c r="J44" s="39"/>
    </row>
    <row r="45" spans="1:10" ht="12.75" customHeight="1" x14ac:dyDescent="0.2">
      <c r="B45" s="19" t="s">
        <v>41</v>
      </c>
      <c r="C45" s="36"/>
      <c r="D45" s="36"/>
      <c r="E45" s="89">
        <v>1</v>
      </c>
      <c r="F45" s="104" t="s">
        <v>6</v>
      </c>
      <c r="G45" s="102"/>
      <c r="H45" s="224"/>
      <c r="I45" s="225"/>
      <c r="J45" s="39"/>
    </row>
    <row r="46" spans="1:10" ht="12.75" customHeight="1" x14ac:dyDescent="0.2">
      <c r="B46" s="19" t="s">
        <v>42</v>
      </c>
      <c r="C46" s="36"/>
      <c r="D46" s="36"/>
      <c r="E46" s="89">
        <v>1</v>
      </c>
      <c r="F46" s="104" t="s">
        <v>6</v>
      </c>
      <c r="G46" s="102"/>
      <c r="H46" s="224"/>
      <c r="I46" s="225"/>
      <c r="J46" s="39"/>
    </row>
    <row r="47" spans="1:10" ht="4.5" customHeight="1" x14ac:dyDescent="0.2">
      <c r="A47" s="17"/>
      <c r="B47" s="17"/>
      <c r="E47" s="105"/>
      <c r="F47" s="105"/>
      <c r="G47" s="105"/>
      <c r="H47" s="222"/>
      <c r="I47" s="223"/>
      <c r="J47" s="39"/>
    </row>
    <row r="48" spans="1:10" ht="12.75" customHeight="1" x14ac:dyDescent="0.25">
      <c r="B48" s="280"/>
      <c r="C48" s="217" t="s">
        <v>77</v>
      </c>
      <c r="D48" s="36"/>
      <c r="E48" s="89">
        <v>0</v>
      </c>
      <c r="F48" s="104" t="s">
        <v>84</v>
      </c>
      <c r="G48" s="102"/>
      <c r="H48" s="222"/>
      <c r="I48" s="222"/>
      <c r="J48" s="1"/>
    </row>
    <row r="49" spans="1:10" ht="12.75" customHeight="1" x14ac:dyDescent="0.25">
      <c r="B49" s="280"/>
      <c r="C49" s="217" t="s">
        <v>83</v>
      </c>
      <c r="D49" s="36"/>
      <c r="E49" s="89">
        <v>0</v>
      </c>
      <c r="F49" s="104" t="s">
        <v>84</v>
      </c>
      <c r="G49" s="102"/>
      <c r="H49" s="226"/>
      <c r="I49" s="227"/>
      <c r="J49" s="1"/>
    </row>
    <row r="50" spans="1:10" ht="12.75" customHeight="1" x14ac:dyDescent="0.25">
      <c r="B50" s="280"/>
      <c r="C50" s="217" t="s">
        <v>78</v>
      </c>
      <c r="D50" s="36"/>
      <c r="E50" s="89">
        <v>0</v>
      </c>
      <c r="F50" s="104" t="s">
        <v>85</v>
      </c>
      <c r="G50" s="102"/>
      <c r="H50" s="224"/>
      <c r="I50" s="228"/>
      <c r="J50" s="1"/>
    </row>
    <row r="51" spans="1:10" ht="12.75" customHeight="1" x14ac:dyDescent="0.25">
      <c r="B51" s="280"/>
      <c r="C51" s="217" t="s">
        <v>79</v>
      </c>
      <c r="D51" s="36"/>
      <c r="E51" s="89">
        <v>0</v>
      </c>
      <c r="F51" s="104" t="s">
        <v>86</v>
      </c>
      <c r="G51" s="102"/>
      <c r="H51" s="224"/>
      <c r="I51" s="228"/>
      <c r="J51" s="1"/>
    </row>
    <row r="52" spans="1:10" ht="4.5" customHeight="1" x14ac:dyDescent="0.2">
      <c r="A52" s="17"/>
      <c r="B52" s="17"/>
      <c r="C52" s="107"/>
      <c r="D52" s="107"/>
      <c r="E52" s="107"/>
      <c r="F52" s="107"/>
      <c r="G52" s="107"/>
      <c r="H52" s="234"/>
      <c r="I52" s="235"/>
      <c r="J52" s="1"/>
    </row>
    <row r="53" spans="1:10" ht="12.75" customHeight="1" x14ac:dyDescent="0.2">
      <c r="B53" s="17" t="s">
        <v>38</v>
      </c>
      <c r="C53" s="106"/>
      <c r="D53" s="107"/>
      <c r="E53" s="108">
        <f>SUM(E43:E51)</f>
        <v>26</v>
      </c>
      <c r="F53" s="107"/>
      <c r="G53" s="107"/>
      <c r="I53" s="198"/>
      <c r="J53" s="1"/>
    </row>
    <row r="54" spans="1:10" ht="12.95" customHeight="1" x14ac:dyDescent="0.2">
      <c r="B54" s="17"/>
      <c r="C54" s="107"/>
      <c r="D54" s="107"/>
      <c r="E54" s="107"/>
      <c r="F54" s="107"/>
      <c r="G54" s="107"/>
      <c r="I54" s="198"/>
      <c r="J54" s="1"/>
    </row>
    <row r="55" spans="1:10" ht="12.75" customHeight="1" x14ac:dyDescent="0.2">
      <c r="A55" s="100" t="s">
        <v>15</v>
      </c>
      <c r="B55" s="100"/>
      <c r="C55" s="99"/>
      <c r="D55" s="99"/>
      <c r="E55" s="99"/>
      <c r="F55" s="99"/>
      <c r="G55" s="99"/>
      <c r="H55" s="195"/>
      <c r="I55" s="1"/>
    </row>
    <row r="56" spans="1:10" ht="4.3499999999999996" customHeight="1" x14ac:dyDescent="0.2">
      <c r="A56" s="100"/>
      <c r="B56" s="100"/>
      <c r="C56" s="100"/>
      <c r="I56" s="1"/>
    </row>
    <row r="57" spans="1:10" ht="12.75" customHeight="1" x14ac:dyDescent="0.2">
      <c r="A57" s="109" t="s">
        <v>11</v>
      </c>
      <c r="B57" s="109"/>
      <c r="E57" s="141">
        <f>I37</f>
        <v>10053500</v>
      </c>
      <c r="I57" s="1"/>
    </row>
    <row r="58" spans="1:10" ht="4.3499999999999996" customHeight="1" x14ac:dyDescent="0.2">
      <c r="A58" s="17"/>
      <c r="B58" s="17"/>
      <c r="C58" s="17"/>
      <c r="D58" s="17"/>
      <c r="E58" s="106"/>
      <c r="F58" s="303"/>
      <c r="G58" s="303"/>
      <c r="H58" s="303"/>
      <c r="I58" s="303"/>
    </row>
    <row r="59" spans="1:10" ht="12.75" customHeight="1" x14ac:dyDescent="0.3">
      <c r="A59" s="23" t="s">
        <v>50</v>
      </c>
      <c r="B59" s="23"/>
      <c r="E59" s="166">
        <f>0.0425*E53+0.83</f>
        <v>1.94</v>
      </c>
      <c r="F59" s="310" t="str">
        <f>IF(I37&lt;100000,"! gemäß TW.9 (3): Ist die Bemessungsgrundlage niedriger als 100.000 €, sollte der Ermittlungsweg über Abschätzung des Büro- / Personalaufwandes gewählt werden","")</f>
        <v/>
      </c>
      <c r="G59" s="310"/>
      <c r="H59" s="310"/>
      <c r="I59" s="310"/>
    </row>
    <row r="60" spans="1:10" ht="4.3499999999999996" customHeight="1" x14ac:dyDescent="0.2">
      <c r="A60" s="17"/>
      <c r="B60" s="17"/>
      <c r="E60" s="28"/>
      <c r="F60" s="310"/>
      <c r="G60" s="310"/>
      <c r="H60" s="310"/>
      <c r="I60" s="310"/>
    </row>
    <row r="61" spans="1:10" s="209" customFormat="1" ht="18" customHeight="1" x14ac:dyDescent="0.25">
      <c r="A61" s="17" t="s">
        <v>51</v>
      </c>
      <c r="B61" s="17"/>
      <c r="E61" s="281">
        <f>ROUND(37.056*E57^(-0.1495)*E59/100,6)</f>
        <v>6.4537999999999998E-2</v>
      </c>
      <c r="F61" s="310"/>
      <c r="G61" s="310"/>
      <c r="H61" s="310"/>
      <c r="I61" s="310"/>
      <c r="J61" s="261"/>
    </row>
    <row r="62" spans="1:10" ht="4.3499999999999996" customHeight="1" x14ac:dyDescent="0.2">
      <c r="A62" s="17"/>
      <c r="B62" s="17"/>
      <c r="E62" s="110"/>
      <c r="F62" s="310"/>
      <c r="G62" s="310"/>
      <c r="H62" s="310"/>
      <c r="I62" s="310"/>
    </row>
    <row r="63" spans="1:10" ht="15" customHeight="1" x14ac:dyDescent="0.3">
      <c r="A63" s="20" t="s">
        <v>71</v>
      </c>
      <c r="B63" s="18"/>
      <c r="C63" s="111"/>
      <c r="D63" s="111"/>
      <c r="E63" s="112"/>
      <c r="F63" s="199">
        <f>ROUND(E57*E61,2)</f>
        <v>648833</v>
      </c>
      <c r="I63" s="1"/>
    </row>
    <row r="64" spans="1:10" ht="4.3499999999999996" customHeight="1" x14ac:dyDescent="0.2">
      <c r="A64" s="23"/>
      <c r="B64" s="17"/>
      <c r="C64" s="99"/>
      <c r="D64" s="99"/>
      <c r="E64" s="113"/>
      <c r="F64" s="113"/>
      <c r="G64" s="113"/>
      <c r="I64" s="1"/>
    </row>
    <row r="65" spans="1:11" ht="12.95" customHeight="1" x14ac:dyDescent="0.2">
      <c r="A65" s="23"/>
      <c r="B65" s="17"/>
      <c r="C65" s="99"/>
      <c r="D65" s="236" t="s">
        <v>73</v>
      </c>
      <c r="E65" s="206" t="s">
        <v>5</v>
      </c>
      <c r="F65" s="113"/>
      <c r="G65" s="290"/>
      <c r="H65" s="101"/>
      <c r="I65" s="29"/>
    </row>
    <row r="66" spans="1:11" ht="12.75" customHeight="1" x14ac:dyDescent="0.2">
      <c r="A66" s="99" t="s">
        <v>56</v>
      </c>
      <c r="B66" s="99"/>
      <c r="D66" s="204">
        <v>0.02</v>
      </c>
      <c r="E66" s="126">
        <v>0.02</v>
      </c>
      <c r="F66" s="119">
        <f>$F$63*E66</f>
        <v>12977</v>
      </c>
      <c r="G66" s="211"/>
      <c r="H66" s="291"/>
      <c r="I66" s="119"/>
    </row>
    <row r="67" spans="1:11" ht="12.75" customHeight="1" x14ac:dyDescent="0.2">
      <c r="A67" s="99" t="s">
        <v>33</v>
      </c>
      <c r="B67" s="99"/>
      <c r="D67" s="204">
        <v>0.1</v>
      </c>
      <c r="E67" s="127">
        <v>0.1</v>
      </c>
      <c r="F67" s="119">
        <f t="shared" ref="F67:F75" si="1">$F$63*E67</f>
        <v>64883</v>
      </c>
      <c r="G67" s="212"/>
      <c r="H67" s="292"/>
      <c r="I67" s="119"/>
    </row>
    <row r="68" spans="1:11" ht="12.75" customHeight="1" x14ac:dyDescent="0.2">
      <c r="A68" s="99" t="s">
        <v>34</v>
      </c>
      <c r="B68" s="99"/>
      <c r="D68" s="204">
        <v>0.15</v>
      </c>
      <c r="E68" s="127">
        <v>0.15</v>
      </c>
      <c r="F68" s="119">
        <f t="shared" si="1"/>
        <v>97325</v>
      </c>
      <c r="G68" s="212"/>
      <c r="H68" s="292"/>
      <c r="I68" s="119"/>
    </row>
    <row r="69" spans="1:11" ht="12.75" customHeight="1" x14ac:dyDescent="0.2">
      <c r="A69" s="99" t="s">
        <v>35</v>
      </c>
      <c r="B69" s="99"/>
      <c r="D69" s="204">
        <v>0.25</v>
      </c>
      <c r="E69" s="127">
        <v>0.25</v>
      </c>
      <c r="F69" s="119">
        <f t="shared" si="1"/>
        <v>162208</v>
      </c>
      <c r="G69" s="212"/>
      <c r="H69" s="292"/>
      <c r="I69" s="119"/>
    </row>
    <row r="70" spans="1:11" ht="12.75" customHeight="1" x14ac:dyDescent="0.2">
      <c r="A70" s="99" t="s">
        <v>57</v>
      </c>
      <c r="B70" s="99"/>
      <c r="D70" s="204">
        <v>0.32</v>
      </c>
      <c r="E70" s="127">
        <v>0.32</v>
      </c>
      <c r="F70" s="119">
        <f t="shared" si="1"/>
        <v>207627</v>
      </c>
      <c r="G70" s="212"/>
      <c r="H70" s="292"/>
      <c r="I70" s="119"/>
    </row>
    <row r="71" spans="1:11" ht="12.75" customHeight="1" x14ac:dyDescent="0.2">
      <c r="A71" s="99" t="s">
        <v>58</v>
      </c>
      <c r="B71" s="99"/>
      <c r="D71" s="204">
        <v>0.02</v>
      </c>
      <c r="E71" s="127">
        <v>0.02</v>
      </c>
      <c r="F71" s="119">
        <f t="shared" si="1"/>
        <v>12977</v>
      </c>
      <c r="G71" s="211"/>
      <c r="H71" s="291"/>
      <c r="I71" s="119"/>
    </row>
    <row r="72" spans="1:11" ht="12.75" customHeight="1" x14ac:dyDescent="0.2">
      <c r="A72" s="99" t="s">
        <v>36</v>
      </c>
      <c r="B72" s="99"/>
      <c r="D72" s="204">
        <v>0</v>
      </c>
      <c r="E72" s="127">
        <v>0</v>
      </c>
      <c r="F72" s="119">
        <f t="shared" si="1"/>
        <v>0</v>
      </c>
      <c r="G72" s="212"/>
      <c r="H72" s="292"/>
      <c r="I72" s="119"/>
    </row>
    <row r="73" spans="1:11" ht="12.75" customHeight="1" x14ac:dyDescent="0.2">
      <c r="A73" s="99" t="s">
        <v>61</v>
      </c>
      <c r="B73" s="99"/>
      <c r="D73" s="204">
        <v>0.05</v>
      </c>
      <c r="E73" s="127">
        <v>0.05</v>
      </c>
      <c r="F73" s="119">
        <f t="shared" si="1"/>
        <v>32442</v>
      </c>
      <c r="G73" s="212"/>
      <c r="H73" s="292"/>
      <c r="I73" s="119"/>
    </row>
    <row r="74" spans="1:11" ht="12.75" customHeight="1" x14ac:dyDescent="0.2">
      <c r="A74" s="99" t="s">
        <v>59</v>
      </c>
      <c r="B74" s="99"/>
      <c r="D74" s="204">
        <v>0.09</v>
      </c>
      <c r="E74" s="127">
        <v>0.09</v>
      </c>
      <c r="F74" s="119">
        <f t="shared" si="1"/>
        <v>58395</v>
      </c>
      <c r="G74" s="212"/>
      <c r="H74" s="292"/>
      <c r="I74" s="119"/>
    </row>
    <row r="75" spans="1:11" ht="12.75" customHeight="1" x14ac:dyDescent="0.2">
      <c r="A75" s="111" t="s">
        <v>60</v>
      </c>
      <c r="B75" s="111"/>
      <c r="C75" s="35"/>
      <c r="D75" s="205">
        <v>0</v>
      </c>
      <c r="E75" s="128">
        <v>0</v>
      </c>
      <c r="F75" s="120">
        <f t="shared" si="1"/>
        <v>0</v>
      </c>
      <c r="G75" s="213"/>
      <c r="H75" s="293"/>
      <c r="I75" s="120"/>
    </row>
    <row r="76" spans="1:11" s="15" customFormat="1" ht="18.600000000000001" customHeight="1" x14ac:dyDescent="0.25">
      <c r="A76" s="263" t="s">
        <v>37</v>
      </c>
      <c r="B76" s="264"/>
      <c r="D76" s="300">
        <f>SUM(D66:D75)</f>
        <v>1</v>
      </c>
      <c r="E76" s="265">
        <f>SUM(E66:E75)</f>
        <v>1</v>
      </c>
      <c r="F76" s="266">
        <f>SUM(F66:F75)</f>
        <v>648834</v>
      </c>
      <c r="G76" s="266"/>
      <c r="H76" s="265"/>
      <c r="I76" s="266"/>
      <c r="J76" s="294"/>
    </row>
    <row r="77" spans="1:11" ht="12.75" customHeight="1" x14ac:dyDescent="0.2">
      <c r="A77" s="17" t="s">
        <v>82</v>
      </c>
      <c r="B77" s="114"/>
      <c r="D77" s="282">
        <v>0.01</v>
      </c>
      <c r="E77" s="190">
        <v>0.01</v>
      </c>
      <c r="F77" s="119">
        <f>$F$63*E77</f>
        <v>6488</v>
      </c>
      <c r="G77" s="215"/>
      <c r="H77" s="119"/>
      <c r="I77" s="78"/>
      <c r="J77" s="1"/>
    </row>
    <row r="78" spans="1:11" ht="12.75" customHeight="1" x14ac:dyDescent="0.2">
      <c r="A78" s="18" t="s">
        <v>87</v>
      </c>
      <c r="B78" s="120"/>
      <c r="C78" s="120"/>
      <c r="D78" s="267">
        <v>0.02</v>
      </c>
      <c r="E78" s="191">
        <v>0</v>
      </c>
      <c r="F78" s="120">
        <f>$F$63*E78</f>
        <v>0</v>
      </c>
      <c r="G78" s="295"/>
      <c r="H78" s="120"/>
      <c r="I78" s="296"/>
      <c r="J78" s="1"/>
    </row>
    <row r="79" spans="1:11" ht="12.75" customHeight="1" x14ac:dyDescent="0.2">
      <c r="A79" s="309" t="s">
        <v>88</v>
      </c>
      <c r="B79" s="309"/>
      <c r="C79" s="309"/>
      <c r="D79" s="299">
        <f>SUM(D76:D78)</f>
        <v>1.03</v>
      </c>
      <c r="E79" s="215">
        <f>E76+E77+E78</f>
        <v>1.01</v>
      </c>
      <c r="F79" s="266">
        <f>+F76+F78+SUM(F77)</f>
        <v>655322</v>
      </c>
      <c r="H79" s="215"/>
      <c r="I79" s="86">
        <f>F79</f>
        <v>655322</v>
      </c>
      <c r="J79" s="1"/>
      <c r="K79" s="8"/>
    </row>
    <row r="80" spans="1:11" ht="12.75" customHeight="1" x14ac:dyDescent="0.2">
      <c r="A80" s="214"/>
      <c r="B80" s="17"/>
      <c r="D80" s="215"/>
      <c r="E80" s="215"/>
      <c r="F80" s="216"/>
      <c r="G80" s="7"/>
      <c r="I80" s="297"/>
      <c r="J80" s="1"/>
    </row>
    <row r="81" spans="1:13" ht="12.75" customHeight="1" x14ac:dyDescent="0.25">
      <c r="A81" s="32" t="s">
        <v>66</v>
      </c>
      <c r="E81" s="229">
        <v>0</v>
      </c>
      <c r="F81" s="159">
        <v>0</v>
      </c>
      <c r="G81" s="298"/>
      <c r="I81" s="78">
        <f>E81*F81</f>
        <v>0</v>
      </c>
      <c r="K81"/>
      <c r="L81"/>
      <c r="M81"/>
    </row>
    <row r="82" spans="1:13" s="8" customFormat="1" ht="4.3499999999999996" customHeight="1" x14ac:dyDescent="0.25">
      <c r="A82" s="1"/>
      <c r="B82" s="6"/>
      <c r="C82" s="1"/>
      <c r="D82" s="1"/>
      <c r="E82" s="31"/>
      <c r="F82" s="1"/>
      <c r="G82" s="1"/>
      <c r="H82" s="7"/>
      <c r="I82"/>
      <c r="K82" s="1"/>
      <c r="L82" s="1"/>
      <c r="M82" s="1"/>
    </row>
    <row r="83" spans="1:13" s="23" customFormat="1" ht="12.75" customHeight="1" x14ac:dyDescent="0.2">
      <c r="A83" s="81" t="s">
        <v>47</v>
      </c>
      <c r="B83" s="82"/>
      <c r="C83" s="83"/>
      <c r="D83" s="85"/>
      <c r="E83" s="129"/>
      <c r="F83" s="84"/>
      <c r="G83" s="84"/>
      <c r="H83" s="84"/>
      <c r="I83" s="86">
        <f>I79+I81</f>
        <v>655322</v>
      </c>
    </row>
    <row r="84" spans="1:13" s="23" customFormat="1" ht="4.5" customHeight="1" x14ac:dyDescent="0.2">
      <c r="B84" s="24"/>
      <c r="C84" s="25"/>
      <c r="D84" s="47"/>
      <c r="E84" s="130"/>
      <c r="F84" s="48"/>
      <c r="G84" s="48"/>
      <c r="I84" s="78"/>
    </row>
    <row r="85" spans="1:13" s="23" customFormat="1" ht="12.75" customHeight="1" x14ac:dyDescent="0.2">
      <c r="A85" s="49" t="s">
        <v>13</v>
      </c>
      <c r="B85" s="24"/>
      <c r="C85" s="25"/>
      <c r="D85" s="47"/>
      <c r="E85" s="131">
        <v>0.04</v>
      </c>
      <c r="F85" s="48"/>
      <c r="G85" s="48"/>
      <c r="I85" s="78">
        <f>ROUND(I83*E85,2)</f>
        <v>26213</v>
      </c>
    </row>
    <row r="86" spans="1:13" s="23" customFormat="1" ht="3" customHeight="1" x14ac:dyDescent="0.2">
      <c r="A86" s="50"/>
      <c r="B86" s="51"/>
      <c r="C86" s="52"/>
      <c r="D86" s="56"/>
      <c r="E86" s="132"/>
      <c r="F86" s="61"/>
      <c r="G86" s="61"/>
      <c r="H86" s="50"/>
      <c r="I86" s="80"/>
    </row>
    <row r="87" spans="1:13" s="23" customFormat="1" ht="3" customHeight="1" x14ac:dyDescent="0.2">
      <c r="B87" s="24"/>
      <c r="C87" s="25"/>
      <c r="D87" s="57"/>
      <c r="E87" s="133"/>
      <c r="F87" s="62"/>
      <c r="G87" s="62"/>
      <c r="H87" s="58"/>
      <c r="I87" s="78"/>
    </row>
    <row r="88" spans="1:13" s="23" customFormat="1" ht="12.75" customHeight="1" x14ac:dyDescent="0.2">
      <c r="A88" s="53" t="s">
        <v>55</v>
      </c>
      <c r="B88" s="54"/>
      <c r="C88" s="55"/>
      <c r="D88" s="26"/>
      <c r="E88" s="130"/>
      <c r="F88" s="48"/>
      <c r="G88" s="48"/>
      <c r="I88" s="79">
        <f>I83+I85</f>
        <v>681535</v>
      </c>
    </row>
    <row r="89" spans="1:13" s="23" customFormat="1" ht="12.75" customHeight="1" x14ac:dyDescent="0.2">
      <c r="A89" s="23" t="s">
        <v>14</v>
      </c>
      <c r="B89" s="24"/>
      <c r="C89" s="25"/>
      <c r="D89" s="26"/>
      <c r="E89" s="27">
        <v>0.2</v>
      </c>
      <c r="F89" s="27"/>
      <c r="G89" s="27"/>
      <c r="I89" s="78">
        <f>ROUND(I88*E89,2)</f>
        <v>136307</v>
      </c>
    </row>
    <row r="90" spans="1:13" s="23" customFormat="1" ht="3" customHeight="1" x14ac:dyDescent="0.2">
      <c r="B90" s="24"/>
      <c r="C90" s="25"/>
      <c r="D90" s="26"/>
      <c r="E90" s="48"/>
      <c r="F90" s="48"/>
      <c r="G90" s="48"/>
      <c r="I90" s="78"/>
    </row>
    <row r="91" spans="1:13" s="23" customFormat="1" ht="12.75" customHeight="1" x14ac:dyDescent="0.2">
      <c r="A91" s="134" t="s">
        <v>48</v>
      </c>
      <c r="B91" s="135"/>
      <c r="C91" s="136"/>
      <c r="D91" s="138"/>
      <c r="E91" s="139"/>
      <c r="F91" s="139"/>
      <c r="G91" s="139"/>
      <c r="H91" s="137"/>
      <c r="I91" s="140">
        <f>SUM(I87:I89)</f>
        <v>817842</v>
      </c>
    </row>
    <row r="92" spans="1:13" s="8" customFormat="1" ht="5.0999999999999996" customHeight="1" x14ac:dyDescent="0.2">
      <c r="A92" s="1"/>
      <c r="B92" s="6"/>
      <c r="C92" s="1"/>
      <c r="D92" s="1"/>
      <c r="E92" s="1"/>
      <c r="F92" s="1"/>
      <c r="G92" s="1"/>
      <c r="H92" s="7"/>
      <c r="K92" s="1"/>
      <c r="L92" s="1"/>
      <c r="M92" s="1"/>
    </row>
    <row r="93" spans="1:13" s="8" customFormat="1" ht="15" customHeight="1" x14ac:dyDescent="0.2">
      <c r="A93" s="145" t="s">
        <v>62</v>
      </c>
      <c r="B93" s="146"/>
      <c r="C93" s="145"/>
      <c r="D93" s="145"/>
      <c r="E93" s="200">
        <f>I88/E33</f>
        <v>2.3025E-2</v>
      </c>
      <c r="F93" s="1"/>
      <c r="G93" s="1"/>
      <c r="H93" s="7"/>
      <c r="K93" s="1"/>
      <c r="L93" s="1"/>
      <c r="M93" s="1"/>
    </row>
  </sheetData>
  <sheetProtection algorithmName="SHA-512" hashValue="4A2EmjJM8+cgxfZm41g/dMeYEX7T0ZW4iQl09goTlvccamjMWsKk0nV6GlKILfbMTKe0l3HUhNmJlqY/S8ONyw==" saltValue="aCalfZp3PtSiEoTXmqBDXQ==" spinCount="100000" sheet="1" objects="1" scenarios="1"/>
  <mergeCells count="14">
    <mergeCell ref="A79:C79"/>
    <mergeCell ref="A23:B23"/>
    <mergeCell ref="H2:I2"/>
    <mergeCell ref="A7:B7"/>
    <mergeCell ref="A9:B9"/>
    <mergeCell ref="A11:B11"/>
    <mergeCell ref="A21:B21"/>
    <mergeCell ref="F59:I62"/>
    <mergeCell ref="A25:B25"/>
    <mergeCell ref="A27:B27"/>
    <mergeCell ref="A29:B29"/>
    <mergeCell ref="A31:B31"/>
    <mergeCell ref="H42:I42"/>
    <mergeCell ref="F58:I58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&amp;L&amp;"Arial,Fett"&amp;K01+040Angebot Tragwerksplanung&amp;"Arial,Standard"
nach VM.TW.2023&amp;R&amp;"Arial,Standard"&amp;K01+040Version 1
Stand: 15.09.2023</oddHeader>
    <oddFooter>&amp;L&amp;"Arial,Fett"&amp;K01+043LM.VM.2023&amp;"Arial,Standard"  |  Tragwerksplanung  |  Angebotsformular&amp;R&amp;"Arial,Standard"&amp;K01+043&amp;P/&amp;N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Scroll Bar 1">
              <controlPr defaultSize="0" autoPict="0">
                <anchor moveWithCells="1">
                  <from>
                    <xdr:col>7</xdr:col>
                    <xdr:colOff>38100</xdr:colOff>
                    <xdr:row>42</xdr:row>
                    <xdr:rowOff>28575</xdr:rowOff>
                  </from>
                  <to>
                    <xdr:col>8</xdr:col>
                    <xdr:colOff>1009650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Scroll Bar 2">
              <controlPr defaultSize="0" autoPict="0">
                <anchor moveWithCells="1">
                  <from>
                    <xdr:col>7</xdr:col>
                    <xdr:colOff>47625</xdr:colOff>
                    <xdr:row>43</xdr:row>
                    <xdr:rowOff>28575</xdr:rowOff>
                  </from>
                  <to>
                    <xdr:col>8</xdr:col>
                    <xdr:colOff>1009650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Scroll Bar 3">
              <controlPr defaultSize="0" autoPict="0">
                <anchor moveWithCells="1">
                  <from>
                    <xdr:col>7</xdr:col>
                    <xdr:colOff>38100</xdr:colOff>
                    <xdr:row>44</xdr:row>
                    <xdr:rowOff>28575</xdr:rowOff>
                  </from>
                  <to>
                    <xdr:col>8</xdr:col>
                    <xdr:colOff>1009650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Scroll Bar 4">
              <controlPr defaultSize="0" autoPict="0">
                <anchor moveWithCells="1">
                  <from>
                    <xdr:col>7</xdr:col>
                    <xdr:colOff>47625</xdr:colOff>
                    <xdr:row>45</xdr:row>
                    <xdr:rowOff>28575</xdr:rowOff>
                  </from>
                  <to>
                    <xdr:col>8</xdr:col>
                    <xdr:colOff>1009650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Scroll Bar 5">
              <controlPr defaultSize="0" autoPict="0">
                <anchor moveWithCells="1">
                  <from>
                    <xdr:col>7</xdr:col>
                    <xdr:colOff>38100</xdr:colOff>
                    <xdr:row>48</xdr:row>
                    <xdr:rowOff>28575</xdr:rowOff>
                  </from>
                  <to>
                    <xdr:col>8</xdr:col>
                    <xdr:colOff>1009650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Scroll Bar 6">
              <controlPr defaultSize="0" autoPict="0">
                <anchor moveWithCells="1">
                  <from>
                    <xdr:col>7</xdr:col>
                    <xdr:colOff>47625</xdr:colOff>
                    <xdr:row>49</xdr:row>
                    <xdr:rowOff>28575</xdr:rowOff>
                  </from>
                  <to>
                    <xdr:col>8</xdr:col>
                    <xdr:colOff>1009650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Scroll Bar 7">
              <controlPr defaultSize="0" autoPict="0">
                <anchor moveWithCells="1">
                  <from>
                    <xdr:col>7</xdr:col>
                    <xdr:colOff>38100</xdr:colOff>
                    <xdr:row>50</xdr:row>
                    <xdr:rowOff>28575</xdr:rowOff>
                  </from>
                  <to>
                    <xdr:col>8</xdr:col>
                    <xdr:colOff>1009650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Scroll Bar 8">
              <controlPr defaultSize="0" autoPict="0">
                <anchor moveWithCells="1">
                  <from>
                    <xdr:col>7</xdr:col>
                    <xdr:colOff>38100</xdr:colOff>
                    <xdr:row>47</xdr:row>
                    <xdr:rowOff>28575</xdr:rowOff>
                  </from>
                  <to>
                    <xdr:col>8</xdr:col>
                    <xdr:colOff>1009650</xdr:colOff>
                    <xdr:row>47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Tragwerksplanung AR</vt:lpstr>
      <vt:lpstr>Tragwerksplanung</vt:lpstr>
      <vt:lpstr>Tragwerksplanung Umbau</vt:lpstr>
      <vt:lpstr>Tragwerksplanung!Druckbereich</vt:lpstr>
      <vt:lpstr>'Tragwerksplanung AR'!Druckbereich</vt:lpstr>
      <vt:lpstr>'Tragwerksplanung Umbau'!Druckbereich</vt:lpstr>
      <vt:lpstr>Tragwerksplanung!Drucktitel</vt:lpstr>
      <vt:lpstr>'Tragwerksplanung AR'!Drucktitel</vt:lpstr>
      <vt:lpstr>'Tragwerksplanung Umbau'!Drucktitel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Kienbeck Kerstin</dc:creator>
  <cp:lastModifiedBy>Kienbeck Kerstin</cp:lastModifiedBy>
  <cp:lastPrinted>2023-11-17T11:50:24Z</cp:lastPrinted>
  <dcterms:created xsi:type="dcterms:W3CDTF">2009-05-04T08:45:42Z</dcterms:created>
  <dcterms:modified xsi:type="dcterms:W3CDTF">2023-11-17T11:53:02Z</dcterms:modified>
</cp:coreProperties>
</file>