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hlw.pmtools.eu/storage/DOK-ROOT/WEB-DOK/G233/"/>
    </mc:Choice>
  </mc:AlternateContent>
  <xr:revisionPtr revIDLastSave="0" documentId="13_ncr:1_{46D39703-E96A-429E-9551-D9A11C63B0D4}" xr6:coauthVersionLast="47" xr6:coauthVersionMax="47" xr10:uidLastSave="{00000000-0000-0000-0000-000000000000}"/>
  <bookViews>
    <workbookView xWindow="-28920" yWindow="-120" windowWidth="29040" windowHeight="15840" tabRatio="914" xr2:uid="{00000000-000D-0000-FFFF-FFFF00000000}"/>
  </bookViews>
  <sheets>
    <sheet name="TA_ges" sheetId="66" r:id="rId1"/>
  </sheets>
  <definedNames>
    <definedName name="_xlnm.Print_Area" localSheetId="0">TA_ges!$A$1:$I$100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66" l="1"/>
  <c r="D77" i="66"/>
  <c r="E32" i="66" l="1"/>
  <c r="E10" i="66" l="1"/>
  <c r="E51" i="66"/>
  <c r="I22" i="66" l="1"/>
  <c r="D24" i="66"/>
  <c r="I34" i="66"/>
  <c r="I88" i="66"/>
  <c r="E77" i="66"/>
  <c r="E86" i="66" s="1"/>
  <c r="E57" i="66"/>
  <c r="I30" i="66"/>
  <c r="I28" i="66"/>
  <c r="I26" i="66"/>
  <c r="I24" i="66"/>
  <c r="I20" i="66"/>
  <c r="I18" i="66"/>
  <c r="I17" i="66"/>
  <c r="I16" i="66"/>
  <c r="I15" i="66"/>
  <c r="I14" i="66"/>
  <c r="I13" i="66"/>
  <c r="I12" i="66"/>
  <c r="I11" i="66"/>
  <c r="I8" i="66"/>
  <c r="I6" i="66"/>
  <c r="I32" i="66" l="1"/>
  <c r="D26" i="66"/>
  <c r="D6" i="66"/>
  <c r="D30" i="66"/>
  <c r="D22" i="66"/>
  <c r="D8" i="66"/>
  <c r="D20" i="66"/>
  <c r="D10" i="66"/>
  <c r="D28" i="66"/>
  <c r="I36" i="66" l="1"/>
  <c r="F57" i="66" s="1"/>
  <c r="D32" i="66"/>
  <c r="E55" i="66" l="1"/>
  <c r="F61" i="66" l="1"/>
  <c r="E59" i="66"/>
  <c r="F64" i="66" s="1"/>
  <c r="E60" i="66"/>
  <c r="E61" i="66"/>
  <c r="F82" i="66" l="1"/>
  <c r="F79" i="66"/>
  <c r="F72" i="66"/>
  <c r="F74" i="66"/>
  <c r="F75" i="66"/>
  <c r="F78" i="66"/>
  <c r="F85" i="66"/>
  <c r="F68" i="66"/>
  <c r="F71" i="66"/>
  <c r="F80" i="66"/>
  <c r="F81" i="66"/>
  <c r="F70" i="66"/>
  <c r="F76" i="66"/>
  <c r="F83" i="66"/>
  <c r="F84" i="66"/>
  <c r="F73" i="66"/>
  <c r="F67" i="66"/>
  <c r="F69" i="66"/>
  <c r="F77" i="66" l="1"/>
  <c r="F86" i="66" s="1"/>
  <c r="I86" i="66" s="1"/>
  <c r="I90" i="66" l="1"/>
  <c r="I92" i="66" s="1"/>
  <c r="I95" i="66" s="1"/>
  <c r="E100" i="66" s="1"/>
  <c r="I96" i="66" l="1"/>
  <c r="I98" i="66" s="1"/>
</calcChain>
</file>

<file path=xl/sharedStrings.xml><?xml version="1.0" encoding="utf-8"?>
<sst xmlns="http://schemas.openxmlformats.org/spreadsheetml/2006/main" count="92" uniqueCount="87">
  <si>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</si>
  <si>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</si>
  <si>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</si>
  <si>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</si>
  <si>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</si>
  <si>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</si>
  <si>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</si>
  <si>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</si>
  <si>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</si>
  <si>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</si>
  <si>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</si>
  <si>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</si>
  <si>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</si>
  <si>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</si>
  <si>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</si>
  <si>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</si>
  <si>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</si>
  <si>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</si>
  <si>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</si>
  <si>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</si>
  <si>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</si>
  <si>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</si>
  <si>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</si>
  <si>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</si>
  <si>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</si>
  <si>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</si>
  <si>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</si>
  <si>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</si>
  <si>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</si>
  <si>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</si>
  <si>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</si>
  <si>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</si>
  <si>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</si>
  <si>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LPH 2 Vorentwurfsplanung</t>
  </si>
  <si>
    <t>LPH 3 Entwurfsplanung</t>
  </si>
  <si>
    <t>LPH 4 Einreichplanung</t>
  </si>
  <si>
    <t>LPH 5 Ausführungsplanung</t>
  </si>
  <si>
    <t>LPH 6 Ausschreibung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</si>
  <si>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</si>
  <si>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</si>
  <si>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</si>
  <si>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</si>
  <si>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</si>
  <si>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</si>
  <si>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</si>
  <si>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</si>
  <si>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LPH 1 Grundlagenermittlung</t>
  </si>
  <si>
    <t>LPH 7 Begleitung der Bauausführung</t>
  </si>
  <si>
    <t>LPH 9 Objektbetreuung</t>
  </si>
  <si>
    <t>6 bis 42</t>
  </si>
  <si>
    <t xml:space="preserve">          Mitwirkung an der Vergabe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</si>
  <si>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+ 0,73]</t>
    </r>
  </si>
  <si>
    <t>LPH 8 Fachbauaufsicht + Dokumentation</t>
  </si>
  <si>
    <t xml:space="preserve">%-Satz für TA </t>
  </si>
  <si>
    <t>Summe Technische Ausrüstung ohne Nebenkosten</t>
  </si>
  <si>
    <t xml:space="preserve">Summe Technische Ausrüstung brutto </t>
  </si>
  <si>
    <t>ERK %</t>
  </si>
  <si>
    <t>Anforderungsmerkmale/Bewertungspunkte</t>
  </si>
  <si>
    <r>
      <t>&lt;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202,00 x (BMGL)</t>
    </r>
    <r>
      <rPr>
        <vertAlign val="superscript"/>
        <sz val="10"/>
        <rFont val="Arial"/>
        <family val="2"/>
      </rPr>
      <t>(-0,2248)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</si>
  <si>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37,8 x (BMGL)</t>
    </r>
    <r>
      <rPr>
        <vertAlign val="superscript"/>
        <sz val="10"/>
        <rFont val="Arial"/>
        <family val="2"/>
      </rPr>
      <t>(-0,109)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</si>
  <si>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 xml:space="preserve">               </t>
  </si>
  <si>
    <t>Summe Technische Ausrüstung netto inkl. NK</t>
  </si>
  <si>
    <t>Ermittlung Bemessungsgrundlage (BMGL)</t>
  </si>
  <si>
    <t>Prozentanteil an Errichtungskosten (netto, inkl. NK)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</si>
  <si>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</si>
  <si>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Stundenpool (optionale Leistungen)</t>
  </si>
  <si>
    <t>Umbauzuschlag nach TA.11</t>
  </si>
  <si>
    <t>LM.VM</t>
  </si>
  <si>
    <t>Technische Ausrüstung nach VM.TA.2023</t>
  </si>
  <si>
    <t>mitzuverarbeitende Bausubstanz (Umbau)</t>
  </si>
  <si>
    <t>über 100 Mio €</t>
  </si>
  <si>
    <t>mehr als 20 Nutzer, Planungsbeteiligte</t>
  </si>
  <si>
    <t>starke terminliche Verdichtung</t>
  </si>
  <si>
    <t>NEBENKOSTEN</t>
  </si>
  <si>
    <r>
      <t>Vergütung VTA = BMGL x 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 xml:space="preserve">LPH </t>
    </r>
  </si>
  <si>
    <t>gering        durchschnitt.          hoch</t>
  </si>
  <si>
    <t>Zusatz Nachweise Nachhaltigkeit</t>
  </si>
  <si>
    <t>Zusatz vertiefte Kostenschätzung (vKS)</t>
  </si>
  <si>
    <t>Zusatz viertiefte Kostenberechnung (vKB)</t>
  </si>
  <si>
    <t>Zusatz Bearbeitung von Wandabwicklungen in LPH3</t>
  </si>
  <si>
    <t>Zusatz Fortschreibung von Wandabwicklungen in LPH5</t>
  </si>
  <si>
    <t>Zusatz Bearbeitung TGA-Teil eines Raumbuchs</t>
  </si>
  <si>
    <t>0 bis 3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</si>
  <si>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</si>
  <si>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r>
      <rPr>
        <b/>
        <sz val="8"/>
        <color rgb="FF000000"/>
        <rFont val="Arial"/>
        <family val="2"/>
      </rPr>
      <t xml:space="preserve">Technische Ausrüstung
</t>
    </r>
    <r>
      <rPr>
        <sz val="8"/>
        <color indexed="8"/>
        <rFont val="Arial"/>
        <family val="2"/>
      </rPr>
      <t>nach VM.TA.2023</t>
    </r>
  </si>
  <si>
    <t>Bauteilkatalog zusätzlich zum oa. Raumbuch</t>
  </si>
  <si>
    <t>Lean Construction Management in LPH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</si>
</sst>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0.000%"/>
    <numFmt numFmtId="166" formatCode="#,##0&quot; öS&quot;"/>
    <numFmt numFmtId="167" formatCode="#,##0&quot; €&quot;"/>
    <numFmt numFmtId="168" formatCode="#,##0.00000"/>
    <numFmt numFmtId="169" formatCode="_-* #,##0.0000_-;\-* #,##0.0000_-;_-* &quot;-&quot;??_-;_-@_-"/>
    <numFmt numFmtId="170" formatCode="0.0%"/>
    <numFmt numFmtId="171" formatCode="#,##0\ &quot;h&quot;"/>
    <numFmt numFmtId="172" formatCode="#,##0.00\ &quot;€/h&quot;"/>
    <numFmt numFmtId="173" formatCode="0.0000%"/>
  </numFmts>
  <fonts count="5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 tint="-0.499984740745262"/>
      <name val="Arial"/>
      <family val="2"/>
    </font>
    <font>
      <b/>
      <sz val="10"/>
      <color theme="0" tint="-4.9989318521683403E-2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b/>
      <sz val="8"/>
      <color rgb="FF00000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8"/>
      <color theme="1" tint="0.4999847407452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/>
      <diagonal/>
    </border>
  </borders>
  <cellStyleXfs count="42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7" applyNumberFormat="0" applyAlignment="0" applyProtection="0"/>
    <xf numFmtId="0" fontId="26" fillId="8" borderId="8" applyNumberFormat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7" fillId="9" borderId="8" applyNumberFormat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30" fillId="11" borderId="0" applyNumberFormat="0" applyBorder="0" applyAlignment="0" applyProtection="0"/>
    <xf numFmtId="0" fontId="12" fillId="0" borderId="0" applyFont="0" applyFill="0" applyBorder="0" applyAlignment="0" applyProtection="0"/>
    <xf numFmtId="0" fontId="31" fillId="12" borderId="0" applyNumberFormat="0" applyBorder="0" applyAlignment="0" applyProtection="0"/>
    <xf numFmtId="0" fontId="23" fillId="13" borderId="10" applyNumberFormat="0" applyFont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14" borderId="0" applyNumberFormat="0" applyBorder="0" applyAlignment="0" applyProtection="0"/>
    <xf numFmtId="0" fontId="23" fillId="0" borderId="0"/>
    <xf numFmtId="0" fontId="2" fillId="0" borderId="0"/>
    <xf numFmtId="0" fontId="4" fillId="0" borderId="0"/>
    <xf numFmtId="0" fontId="23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39" fillId="15" borderId="15" applyNumberFormat="0" applyAlignment="0" applyProtection="0"/>
  </cellStyleXfs>
  <cellXfs count="212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1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5" fillId="0" borderId="0" xfId="33" applyFont="1"/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5" fontId="2" fillId="0" borderId="0" xfId="30" applyNumberFormat="1"/>
    <xf numFmtId="166" fontId="7" fillId="0" borderId="0" xfId="30" applyNumberFormat="1" applyFont="1"/>
    <xf numFmtId="10" fontId="2" fillId="0" borderId="0" xfId="30" applyNumberFormat="1" applyAlignment="1">
      <alignment horizontal="right"/>
    </xf>
    <xf numFmtId="168" fontId="2" fillId="0" borderId="0" xfId="30" applyNumberFormat="1" applyAlignment="1">
      <alignment vertical="center"/>
    </xf>
    <xf numFmtId="167" fontId="9" fillId="0" borderId="0" xfId="30" applyNumberFormat="1" applyFont="1" applyAlignment="1">
      <alignment vertical="center"/>
    </xf>
    <xf numFmtId="3" fontId="14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8" fillId="0" borderId="0" xfId="33" applyFont="1"/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3" fillId="0" borderId="0" xfId="12" applyFont="1" applyFill="1" applyBorder="1" applyAlignment="1">
      <alignment horizontal="center" vertical="center"/>
    </xf>
    <xf numFmtId="10" fontId="16" fillId="0" borderId="0" xfId="33" applyNumberFormat="1" applyFont="1" applyAlignment="1">
      <alignment horizontal="left" wrapText="1"/>
    </xf>
    <xf numFmtId="3" fontId="8" fillId="0" borderId="0" xfId="33" applyNumberFormat="1" applyFont="1" applyAlignment="1">
      <alignment horizontal="right"/>
    </xf>
    <xf numFmtId="3" fontId="15" fillId="0" borderId="0" xfId="33" applyNumberFormat="1" applyFont="1" applyAlignment="1">
      <alignment horizontal="right"/>
    </xf>
    <xf numFmtId="167" fontId="7" fillId="0" borderId="0" xfId="30" applyNumberFormat="1" applyFont="1"/>
    <xf numFmtId="9" fontId="2" fillId="0" borderId="0" xfId="30" applyNumberFormat="1" applyAlignment="1">
      <alignment horizontal="center"/>
    </xf>
    <xf numFmtId="165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5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5" fontId="1" fillId="0" borderId="0" xfId="30" applyNumberFormat="1" applyFont="1"/>
    <xf numFmtId="166" fontId="7" fillId="0" borderId="4" xfId="30" applyNumberFormat="1" applyFont="1" applyBorder="1"/>
    <xf numFmtId="166" fontId="7" fillId="0" borderId="5" xfId="30" applyNumberFormat="1" applyFont="1" applyBorder="1"/>
    <xf numFmtId="0" fontId="2" fillId="0" borderId="5" xfId="30" applyBorder="1"/>
    <xf numFmtId="9" fontId="2" fillId="0" borderId="4" xfId="30" applyNumberFormat="1" applyBorder="1" applyAlignment="1">
      <alignment horizontal="center"/>
    </xf>
    <xf numFmtId="9" fontId="2" fillId="0" borderId="5" xfId="30" applyNumberFormat="1" applyBorder="1" applyAlignment="1">
      <alignment horizontal="center"/>
    </xf>
    <xf numFmtId="10" fontId="14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6" fillId="0" borderId="16" xfId="33" applyFont="1" applyBorder="1" applyAlignment="1">
      <alignment vertical="center"/>
    </xf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9" fillId="16" borderId="16" xfId="33" applyNumberFormat="1" applyFont="1" applyFill="1" applyBorder="1" applyAlignment="1">
      <alignment horizontal="left" vertical="center"/>
    </xf>
    <xf numFmtId="0" fontId="9" fillId="16" borderId="16" xfId="33" applyFont="1" applyFill="1" applyBorder="1" applyAlignment="1">
      <alignment vertical="center"/>
    </xf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164" fontId="5" fillId="0" borderId="18" xfId="33" applyNumberFormat="1" applyFont="1" applyBorder="1" applyAlignment="1">
      <alignment horizontal="left"/>
    </xf>
    <xf numFmtId="0" fontId="5" fillId="0" borderId="18" xfId="33" applyFont="1" applyBorder="1"/>
    <xf numFmtId="3" fontId="14" fillId="0" borderId="0" xfId="33" applyNumberFormat="1" applyFont="1" applyAlignment="1">
      <alignment horizontal="right" vertical="center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5" fontId="1" fillId="16" borderId="0" xfId="30" applyNumberFormat="1" applyFont="1" applyFill="1"/>
    <xf numFmtId="0" fontId="2" fillId="16" borderId="0" xfId="30" applyFill="1"/>
    <xf numFmtId="167" fontId="18" fillId="16" borderId="0" xfId="30" applyNumberFormat="1" applyFont="1" applyFill="1"/>
    <xf numFmtId="42" fontId="1" fillId="16" borderId="0" xfId="30" applyNumberFormat="1" applyFont="1" applyFill="1"/>
    <xf numFmtId="0" fontId="9" fillId="0" borderId="0" xfId="33" applyFont="1" applyAlignment="1">
      <alignment horizontal="left"/>
    </xf>
    <xf numFmtId="9" fontId="5" fillId="0" borderId="0" xfId="33" applyNumberFormat="1" applyFont="1"/>
    <xf numFmtId="9" fontId="2" fillId="16" borderId="0" xfId="30" applyNumberFormat="1" applyFill="1"/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5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5" fontId="1" fillId="0" borderId="2" xfId="31" applyNumberFormat="1" applyFont="1" applyBorder="1" applyAlignment="1">
      <alignment horizontal="right" vertical="center"/>
    </xf>
    <xf numFmtId="165" fontId="1" fillId="0" borderId="0" xfId="31" applyNumberFormat="1" applyFont="1" applyAlignment="1">
      <alignment horizontal="right" vertical="center"/>
    </xf>
    <xf numFmtId="0" fontId="40" fillId="0" borderId="0" xfId="31" applyFont="1" applyAlignment="1">
      <alignment vertical="center"/>
    </xf>
    <xf numFmtId="167" fontId="2" fillId="0" borderId="0" xfId="31" applyNumberFormat="1" applyAlignment="1">
      <alignment vertical="center"/>
    </xf>
    <xf numFmtId="1" fontId="3" fillId="16" borderId="0" xfId="12" applyNumberFormat="1" applyFont="1" applyFill="1" applyBorder="1" applyAlignment="1" applyProtection="1">
      <alignment horizontal="center" vertical="center"/>
    </xf>
    <xf numFmtId="170" fontId="5" fillId="0" borderId="16" xfId="33" applyNumberFormat="1" applyFont="1" applyBorder="1" applyAlignment="1">
      <alignment horizontal="right" vertical="center"/>
    </xf>
    <xf numFmtId="170" fontId="5" fillId="0" borderId="0" xfId="33" applyNumberFormat="1" applyFont="1" applyAlignment="1">
      <alignment horizontal="right"/>
    </xf>
    <xf numFmtId="170" fontId="5" fillId="0" borderId="17" xfId="33" applyNumberFormat="1" applyFont="1" applyBorder="1" applyAlignment="1">
      <alignment horizontal="right"/>
    </xf>
    <xf numFmtId="170" fontId="5" fillId="0" borderId="18" xfId="33" applyNumberFormat="1" applyFont="1" applyBorder="1" applyAlignment="1">
      <alignment horizontal="right"/>
    </xf>
    <xf numFmtId="170" fontId="5" fillId="0" borderId="0" xfId="33" applyNumberFormat="1" applyFont="1" applyAlignment="1">
      <alignment horizontal="right" vertical="center"/>
    </xf>
    <xf numFmtId="0" fontId="42" fillId="18" borderId="0" xfId="33" applyFont="1" applyFill="1"/>
    <xf numFmtId="3" fontId="43" fillId="18" borderId="0" xfId="33" applyNumberFormat="1" applyFont="1" applyFill="1" applyAlignment="1">
      <alignment horizontal="center"/>
    </xf>
    <xf numFmtId="42" fontId="10" fillId="18" borderId="0" xfId="31" applyNumberFormat="1" applyFont="1" applyFill="1" applyAlignment="1">
      <alignment horizontal="right" vertical="center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22" xfId="31" applyNumberFormat="1" applyFill="1" applyBorder="1" applyAlignment="1" applyProtection="1">
      <alignment horizontal="right" vertical="center"/>
      <protection locked="0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2" fillId="0" borderId="0" xfId="30" applyNumberFormat="1" applyAlignment="1">
      <alignment horizontal="center"/>
    </xf>
    <xf numFmtId="0" fontId="44" fillId="18" borderId="0" xfId="30" applyFont="1" applyFill="1"/>
    <xf numFmtId="0" fontId="44" fillId="18" borderId="0" xfId="30" applyFont="1" applyFill="1" applyAlignment="1">
      <alignment horizontal="right"/>
    </xf>
    <xf numFmtId="165" fontId="44" fillId="18" borderId="0" xfId="30" applyNumberFormat="1" applyFont="1" applyFill="1"/>
    <xf numFmtId="0" fontId="45" fillId="18" borderId="0" xfId="30" applyFont="1" applyFill="1"/>
    <xf numFmtId="166" fontId="46" fillId="18" borderId="0" xfId="30" applyNumberFormat="1" applyFont="1" applyFill="1"/>
    <xf numFmtId="9" fontId="45" fillId="18" borderId="0" xfId="30" applyNumberFormat="1" applyFont="1" applyFill="1" applyAlignment="1">
      <alignment horizontal="center"/>
    </xf>
    <xf numFmtId="42" fontId="44" fillId="18" borderId="0" xfId="30" applyNumberFormat="1" applyFont="1" applyFill="1"/>
    <xf numFmtId="0" fontId="21" fillId="0" borderId="0" xfId="33" applyFont="1"/>
    <xf numFmtId="0" fontId="1" fillId="16" borderId="0" xfId="33" applyFont="1" applyFill="1" applyAlignment="1">
      <alignment horizontal="left" vertical="center"/>
    </xf>
    <xf numFmtId="0" fontId="17" fillId="16" borderId="0" xfId="33" applyFont="1" applyFill="1" applyAlignment="1">
      <alignment vertical="center"/>
    </xf>
    <xf numFmtId="0" fontId="44" fillId="18" borderId="0" xfId="33" applyFont="1" applyFill="1" applyAlignment="1">
      <alignment horizontal="left" vertical="center"/>
    </xf>
    <xf numFmtId="0" fontId="42" fillId="18" borderId="0" xfId="33" applyFont="1" applyFill="1" applyAlignment="1">
      <alignment vertical="center"/>
    </xf>
    <xf numFmtId="4" fontId="2" fillId="16" borderId="0" xfId="30" applyNumberFormat="1" applyFill="1"/>
    <xf numFmtId="171" fontId="8" fillId="17" borderId="23" xfId="33" applyNumberFormat="1" applyFont="1" applyFill="1" applyBorder="1" applyProtection="1">
      <protection locked="0"/>
    </xf>
    <xf numFmtId="172" fontId="2" fillId="17" borderId="0" xfId="31" applyNumberFormat="1" applyFill="1" applyAlignment="1" applyProtection="1">
      <alignment horizontal="right" vertical="center"/>
      <protection locked="0"/>
    </xf>
    <xf numFmtId="10" fontId="47" fillId="0" borderId="0" xfId="33" applyNumberFormat="1" applyFont="1"/>
    <xf numFmtId="173" fontId="1" fillId="16" borderId="0" xfId="22" applyNumberFormat="1" applyFont="1" applyFill="1" applyAlignment="1" applyProtection="1">
      <alignment horizontal="right"/>
    </xf>
    <xf numFmtId="173" fontId="48" fillId="19" borderId="0" xfId="22" applyNumberFormat="1" applyFont="1" applyFill="1" applyAlignment="1" applyProtection="1">
      <alignment horizontal="right" vertical="center"/>
    </xf>
    <xf numFmtId="0" fontId="22" fillId="0" borderId="0" xfId="33" applyFont="1" applyAlignment="1">
      <alignment horizontal="left"/>
    </xf>
    <xf numFmtId="10" fontId="5" fillId="0" borderId="0" xfId="33" applyNumberFormat="1" applyFont="1" applyAlignment="1">
      <alignment horizontal="center"/>
    </xf>
    <xf numFmtId="42" fontId="1" fillId="16" borderId="4" xfId="31" applyNumberFormat="1" applyFont="1" applyFill="1" applyBorder="1" applyAlignment="1">
      <alignment vertical="center"/>
    </xf>
    <xf numFmtId="167" fontId="9" fillId="0" borderId="0" xfId="31" applyNumberFormat="1" applyFont="1" applyAlignment="1">
      <alignment vertical="center"/>
    </xf>
    <xf numFmtId="42" fontId="9" fillId="16" borderId="2" xfId="30" applyNumberFormat="1" applyFont="1" applyFill="1" applyBorder="1" applyAlignment="1">
      <alignment vertical="center"/>
    </xf>
    <xf numFmtId="173" fontId="21" fillId="0" borderId="0" xfId="22" applyNumberFormat="1" applyFont="1" applyProtection="1"/>
    <xf numFmtId="10" fontId="49" fillId="0" borderId="0" xfId="22" applyNumberFormat="1" applyFont="1" applyAlignment="1">
      <alignment horizontal="right" vertical="center"/>
    </xf>
    <xf numFmtId="10" fontId="49" fillId="0" borderId="2" xfId="22" applyNumberFormat="1" applyFont="1" applyBorder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1" fontId="50" fillId="0" borderId="0" xfId="12" applyNumberFormat="1" applyFont="1" applyAlignment="1">
      <alignment horizontal="right" vertical="center"/>
    </xf>
    <xf numFmtId="1" fontId="9" fillId="16" borderId="0" xfId="33" applyNumberFormat="1" applyFont="1" applyFill="1" applyAlignment="1">
      <alignment vertical="center"/>
    </xf>
    <xf numFmtId="0" fontId="5" fillId="0" borderId="0" xfId="33" applyFont="1" applyAlignment="1">
      <alignment vertical="center"/>
    </xf>
    <xf numFmtId="0" fontId="49" fillId="0" borderId="0" xfId="31" applyFont="1" applyAlignment="1">
      <alignment horizontal="center" vertical="center"/>
    </xf>
    <xf numFmtId="10" fontId="49" fillId="0" borderId="0" xfId="22" applyNumberFormat="1" applyFont="1" applyFill="1" applyAlignment="1" applyProtection="1">
      <alignment vertical="center"/>
    </xf>
    <xf numFmtId="10" fontId="41" fillId="0" borderId="0" xfId="22" applyNumberFormat="1" applyFont="1" applyFill="1" applyAlignment="1" applyProtection="1">
      <alignment vertical="center"/>
    </xf>
    <xf numFmtId="10" fontId="41" fillId="0" borderId="2" xfId="22" applyNumberFormat="1" applyFont="1" applyFill="1" applyBorder="1" applyAlignment="1" applyProtection="1">
      <alignment vertical="center"/>
    </xf>
    <xf numFmtId="0" fontId="2" fillId="0" borderId="0" xfId="31" applyAlignment="1">
      <alignment horizontal="left" vertical="center"/>
    </xf>
    <xf numFmtId="10" fontId="2" fillId="0" borderId="0" xfId="31" applyNumberFormat="1" applyAlignment="1">
      <alignment horizontal="right" vertical="center"/>
    </xf>
    <xf numFmtId="167" fontId="8" fillId="0" borderId="0" xfId="31" applyNumberFormat="1" applyFont="1" applyAlignment="1">
      <alignment vertical="center"/>
    </xf>
    <xf numFmtId="10" fontId="2" fillId="17" borderId="0" xfId="31" applyNumberFormat="1" applyFill="1" applyAlignment="1" applyProtection="1">
      <alignment horizontal="right" vertical="center"/>
      <protection locked="0"/>
    </xf>
    <xf numFmtId="1" fontId="5" fillId="0" borderId="16" xfId="33" applyNumberFormat="1" applyFont="1" applyBorder="1"/>
    <xf numFmtId="1" fontId="5" fillId="0" borderId="26" xfId="33" applyNumberFormat="1" applyFont="1" applyBorder="1"/>
    <xf numFmtId="3" fontId="8" fillId="17" borderId="20" xfId="33" applyNumberFormat="1" applyFont="1" applyFill="1" applyBorder="1" applyAlignment="1" applyProtection="1">
      <alignment vertical="center"/>
      <protection locked="0"/>
    </xf>
    <xf numFmtId="10" fontId="49" fillId="0" borderId="0" xfId="22" applyNumberFormat="1" applyFont="1" applyFill="1" applyAlignment="1" applyProtection="1">
      <alignment horizontal="right" vertical="center"/>
    </xf>
    <xf numFmtId="0" fontId="3" fillId="0" borderId="0" xfId="12" applyFont="1" applyFill="1" applyBorder="1" applyAlignment="1" applyProtection="1">
      <alignment horizontal="center" vertical="center"/>
    </xf>
    <xf numFmtId="0" fontId="5" fillId="0" borderId="6" xfId="33" applyFont="1" applyBorder="1"/>
    <xf numFmtId="0" fontId="3" fillId="0" borderId="6" xfId="12" applyFont="1" applyFill="1" applyBorder="1" applyAlignment="1" applyProtection="1">
      <alignment horizontal="center" vertical="center"/>
    </xf>
    <xf numFmtId="10" fontId="2" fillId="17" borderId="27" xfId="31" applyNumberFormat="1" applyFill="1" applyBorder="1" applyAlignment="1" applyProtection="1">
      <alignment horizontal="right" vertical="center"/>
      <protection locked="0"/>
    </xf>
    <xf numFmtId="42" fontId="1" fillId="16" borderId="2" xfId="30" applyNumberFormat="1" applyFont="1" applyFill="1" applyBorder="1"/>
    <xf numFmtId="10" fontId="5" fillId="17" borderId="0" xfId="33" applyNumberFormat="1" applyFont="1" applyFill="1" applyAlignment="1">
      <alignment horizontal="right"/>
    </xf>
    <xf numFmtId="167" fontId="9" fillId="17" borderId="0" xfId="31" applyNumberFormat="1" applyFont="1" applyFill="1" applyAlignment="1">
      <alignment vertical="center"/>
    </xf>
    <xf numFmtId="10" fontId="5" fillId="17" borderId="20" xfId="33" applyNumberFormat="1" applyFont="1" applyFill="1" applyBorder="1" applyAlignment="1">
      <alignment horizontal="right"/>
    </xf>
    <xf numFmtId="167" fontId="9" fillId="17" borderId="20" xfId="31" applyNumberFormat="1" applyFont="1" applyFill="1" applyBorder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42" fontId="9" fillId="17" borderId="19" xfId="31" applyNumberFormat="1" applyFont="1" applyFill="1" applyBorder="1" applyAlignment="1">
      <alignment vertical="center"/>
    </xf>
    <xf numFmtId="42" fontId="9" fillId="17" borderId="20" xfId="31" applyNumberFormat="1" applyFont="1" applyFill="1" applyBorder="1" applyAlignment="1">
      <alignment vertical="center"/>
    </xf>
    <xf numFmtId="42" fontId="44" fillId="18" borderId="0" xfId="33" applyNumberFormat="1" applyFont="1" applyFill="1" applyAlignment="1">
      <alignment horizontal="right" vertical="center"/>
    </xf>
    <xf numFmtId="3" fontId="8" fillId="17" borderId="16" xfId="33" applyNumberFormat="1" applyFont="1" applyFill="1" applyBorder="1" applyAlignment="1" applyProtection="1">
      <alignment vertical="center"/>
      <protection locked="0"/>
    </xf>
    <xf numFmtId="9" fontId="8" fillId="17" borderId="19" xfId="33" applyNumberFormat="1" applyFont="1" applyFill="1" applyBorder="1" applyAlignment="1" applyProtection="1">
      <alignment horizontal="right" vertical="center"/>
      <protection locked="0"/>
    </xf>
    <xf numFmtId="3" fontId="8" fillId="16" borderId="16" xfId="33" applyNumberFormat="1" applyFont="1" applyFill="1" applyBorder="1" applyAlignment="1">
      <alignment vertical="center"/>
    </xf>
    <xf numFmtId="3" fontId="8" fillId="0" borderId="0" xfId="33" applyNumberFormat="1" applyFont="1" applyAlignment="1">
      <alignment horizontal="right" vertical="center"/>
    </xf>
    <xf numFmtId="9" fontId="8" fillId="0" borderId="20" xfId="33" applyNumberFormat="1" applyFont="1" applyBorder="1" applyAlignment="1">
      <alignment horizontal="right" vertical="center"/>
    </xf>
    <xf numFmtId="9" fontId="8" fillId="17" borderId="20" xfId="33" applyNumberFormat="1" applyFont="1" applyFill="1" applyBorder="1" applyAlignment="1" applyProtection="1">
      <alignment horizontal="right" vertical="center"/>
      <protection locked="0"/>
    </xf>
    <xf numFmtId="3" fontId="8" fillId="0" borderId="0" xfId="33" applyNumberFormat="1" applyFont="1" applyAlignment="1">
      <alignment vertical="center"/>
    </xf>
    <xf numFmtId="3" fontId="8" fillId="16" borderId="0" xfId="33" applyNumberFormat="1" applyFont="1" applyFill="1" applyAlignment="1">
      <alignment vertical="center"/>
    </xf>
    <xf numFmtId="3" fontId="8" fillId="16" borderId="19" xfId="33" applyNumberFormat="1" applyFont="1" applyFill="1" applyBorder="1" applyAlignment="1">
      <alignment vertical="center"/>
    </xf>
    <xf numFmtId="3" fontId="8" fillId="17" borderId="24" xfId="33" applyNumberFormat="1" applyFont="1" applyFill="1" applyBorder="1" applyAlignment="1" applyProtection="1">
      <alignment vertical="center"/>
      <protection locked="0"/>
    </xf>
    <xf numFmtId="3" fontId="8" fillId="16" borderId="20" xfId="33" applyNumberFormat="1" applyFont="1" applyFill="1" applyBorder="1" applyAlignment="1">
      <alignment vertical="center"/>
    </xf>
    <xf numFmtId="3" fontId="8" fillId="17" borderId="25" xfId="33" applyNumberFormat="1" applyFont="1" applyFill="1" applyBorder="1" applyAlignment="1" applyProtection="1">
      <alignment vertical="center"/>
      <protection locked="0"/>
    </xf>
    <xf numFmtId="3" fontId="8" fillId="16" borderId="21" xfId="33" applyNumberFormat="1" applyFont="1" applyFill="1" applyBorder="1" applyAlignment="1">
      <alignment vertical="center"/>
    </xf>
    <xf numFmtId="9" fontId="9" fillId="0" borderId="20" xfId="33" applyNumberFormat="1" applyFont="1" applyBorder="1" applyAlignment="1">
      <alignment horizontal="right" vertical="center"/>
    </xf>
    <xf numFmtId="3" fontId="5" fillId="0" borderId="0" xfId="33" applyNumberFormat="1" applyFont="1" applyAlignment="1">
      <alignment vertical="center"/>
    </xf>
    <xf numFmtId="0" fontId="8" fillId="0" borderId="0" xfId="33" applyFont="1" applyAlignment="1">
      <alignment horizontal="right" vertical="center"/>
    </xf>
    <xf numFmtId="3" fontId="1" fillId="16" borderId="0" xfId="33" applyNumberFormat="1" applyFont="1" applyFill="1" applyAlignment="1">
      <alignment horizontal="right" vertical="center"/>
    </xf>
    <xf numFmtId="10" fontId="8" fillId="0" borderId="0" xfId="33" applyNumberFormat="1" applyFont="1" applyAlignment="1">
      <alignment horizontal="right" vertical="center"/>
    </xf>
    <xf numFmtId="3" fontId="5" fillId="0" borderId="0" xfId="33" applyNumberFormat="1" applyFont="1" applyAlignment="1">
      <alignment horizontal="right" vertical="center"/>
    </xf>
    <xf numFmtId="0" fontId="2" fillId="0" borderId="0" xfId="31" applyAlignment="1">
      <alignment horizontal="left" vertical="top"/>
    </xf>
    <xf numFmtId="0" fontId="2" fillId="0" borderId="0" xfId="31" applyAlignment="1">
      <alignment vertical="top"/>
    </xf>
    <xf numFmtId="0" fontId="5" fillId="0" borderId="0" xfId="33" applyFont="1" applyAlignment="1">
      <alignment vertical="top"/>
    </xf>
    <xf numFmtId="10" fontId="2" fillId="0" borderId="6" xfId="31" applyNumberFormat="1" applyBorder="1" applyAlignment="1">
      <alignment horizontal="right" vertical="top"/>
    </xf>
    <xf numFmtId="167" fontId="8" fillId="0" borderId="6" xfId="31" applyNumberFormat="1" applyFont="1" applyBorder="1" applyAlignment="1">
      <alignment vertical="top"/>
    </xf>
    <xf numFmtId="167" fontId="8" fillId="0" borderId="0" xfId="31" applyNumberFormat="1" applyFont="1" applyAlignment="1">
      <alignment vertical="top"/>
    </xf>
    <xf numFmtId="3" fontId="5" fillId="0" borderId="0" xfId="33" applyNumberFormat="1" applyFont="1" applyAlignment="1">
      <alignment horizontal="right" vertical="top"/>
    </xf>
    <xf numFmtId="0" fontId="3" fillId="0" borderId="0" xfId="30" applyFont="1" applyAlignment="1">
      <alignment vertical="center"/>
    </xf>
    <xf numFmtId="0" fontId="40" fillId="0" borderId="2" xfId="31" applyFont="1" applyBorder="1" applyAlignment="1">
      <alignment vertical="center"/>
    </xf>
    <xf numFmtId="10" fontId="49" fillId="0" borderId="2" xfId="22" applyNumberFormat="1" applyFont="1" applyFill="1" applyBorder="1" applyAlignment="1" applyProtection="1">
      <alignment vertical="center"/>
    </xf>
    <xf numFmtId="167" fontId="2" fillId="0" borderId="2" xfId="31" applyNumberFormat="1" applyBorder="1" applyAlignment="1">
      <alignment vertical="center"/>
    </xf>
    <xf numFmtId="42" fontId="2" fillId="0" borderId="2" xfId="30" applyNumberFormat="1" applyBorder="1"/>
    <xf numFmtId="42" fontId="9" fillId="0" borderId="0" xfId="30" applyNumberFormat="1" applyFont="1" applyAlignment="1">
      <alignment vertical="center"/>
    </xf>
    <xf numFmtId="0" fontId="52" fillId="0" borderId="0" xfId="30" applyFont="1" applyAlignment="1">
      <alignment horizontal="center"/>
    </xf>
    <xf numFmtId="3" fontId="9" fillId="0" borderId="0" xfId="33" applyNumberFormat="1" applyFont="1"/>
    <xf numFmtId="1" fontId="3" fillId="0" borderId="6" xfId="12" applyNumberFormat="1" applyFont="1" applyFill="1" applyBorder="1" applyAlignment="1" applyProtection="1">
      <alignment horizontal="center" vertical="center"/>
    </xf>
    <xf numFmtId="10" fontId="2" fillId="0" borderId="19" xfId="31" applyNumberFormat="1" applyBorder="1" applyAlignment="1">
      <alignment horizontal="right" vertical="center"/>
    </xf>
    <xf numFmtId="10" fontId="2" fillId="0" borderId="20" xfId="31" applyNumberFormat="1" applyBorder="1" applyAlignment="1">
      <alignment horizontal="right" vertical="center"/>
    </xf>
    <xf numFmtId="10" fontId="2" fillId="0" borderId="22" xfId="31" applyNumberFormat="1" applyBorder="1" applyAlignment="1">
      <alignment horizontal="right" vertical="center"/>
    </xf>
    <xf numFmtId="10" fontId="2" fillId="0" borderId="2" xfId="31" applyNumberFormat="1" applyBorder="1" applyAlignment="1">
      <alignment horizontal="right" vertical="center"/>
    </xf>
    <xf numFmtId="10" fontId="49" fillId="0" borderId="0" xfId="33" applyNumberFormat="1" applyFont="1"/>
    <xf numFmtId="10" fontId="49" fillId="0" borderId="0" xfId="31" applyNumberFormat="1" applyFont="1" applyAlignment="1">
      <alignment horizontal="right" vertical="top"/>
    </xf>
    <xf numFmtId="0" fontId="2" fillId="0" borderId="6" xfId="31" applyBorder="1" applyAlignment="1">
      <alignment horizontal="left" vertical="center" wrapText="1"/>
    </xf>
    <xf numFmtId="1" fontId="9" fillId="16" borderId="0" xfId="33" applyNumberFormat="1" applyFont="1" applyFill="1" applyAlignment="1">
      <alignment horizontal="left" vertical="center"/>
    </xf>
    <xf numFmtId="10" fontId="53" fillId="0" borderId="0" xfId="33" applyNumberFormat="1" applyFont="1" applyAlignment="1">
      <alignment horizontal="left" vertical="top" wrapText="1"/>
    </xf>
    <xf numFmtId="10" fontId="16" fillId="0" borderId="0" xfId="33" applyNumberFormat="1" applyFont="1" applyAlignment="1">
      <alignment horizontal="right" wrapText="1"/>
    </xf>
    <xf numFmtId="10" fontId="54" fillId="0" borderId="0" xfId="33" applyNumberFormat="1" applyFont="1" applyAlignment="1">
      <alignment horizontal="center"/>
    </xf>
    <xf numFmtId="0" fontId="3" fillId="0" borderId="0" xfId="31" applyFont="1" applyAlignment="1">
      <alignment horizontal="left" vertical="center"/>
    </xf>
    <xf numFmtId="0" fontId="3" fillId="0" borderId="2" xfId="31" applyFont="1" applyBorder="1" applyAlignment="1">
      <alignment horizontal="left" vertical="center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2"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E$42" horiz="1" max="42" min="6" page="0" val="22"/>
</file>

<file path=xl/ctrlProps/ctrlProp2.xml><?xml version="1.0" encoding="utf-8"?>
<formControlPr xmlns="http://schemas.microsoft.com/office/spreadsheetml/2009/9/main" objectType="Scroll" dx="22" fmlaLink="$E$43" horiz="1" max="5" min="1" page="0" val="2"/>
</file>

<file path=xl/ctrlProps/ctrlProp3.xml><?xml version="1.0" encoding="utf-8"?>
<formControlPr xmlns="http://schemas.microsoft.com/office/spreadsheetml/2009/9/main" objectType="Scroll" dx="22" fmlaLink="$E$44" horiz="1" max="5" min="1" page="0"/>
</file>

<file path=xl/ctrlProps/ctrlProp4.xml><?xml version="1.0" encoding="utf-8"?>
<formControlPr xmlns="http://schemas.microsoft.com/office/spreadsheetml/2009/9/main" objectType="Scroll" dx="22" fmlaLink="$E$45" horiz="1" max="5" min="1" page="0" val="2"/>
</file>

<file path=xl/ctrlProps/ctrlProp5.xml><?xml version="1.0" encoding="utf-8"?>
<formControlPr xmlns="http://schemas.microsoft.com/office/spreadsheetml/2009/9/main" objectType="Scroll" dx="22" fmlaLink="$E$47" horiz="1" max="3" page="0" val="0"/>
</file>

<file path=xl/ctrlProps/ctrlProp6.xml><?xml version="1.0" encoding="utf-8"?>
<formControlPr xmlns="http://schemas.microsoft.com/office/spreadsheetml/2009/9/main" objectType="Scroll" dx="22" fmlaLink="$E$48" horiz="1" max="3" page="0" val="0"/>
</file>

<file path=xl/ctrlProps/ctrlProp7.xml><?xml version="1.0" encoding="utf-8"?>
<formControlPr xmlns="http://schemas.microsoft.com/office/spreadsheetml/2009/9/main" objectType="Scroll" dx="22" fmlaLink="$E$49" horiz="1" max="3" page="0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5950</xdr:colOff>
      <xdr:row>35</xdr:row>
      <xdr:rowOff>145382</xdr:rowOff>
    </xdr:from>
    <xdr:to>
      <xdr:col>8</xdr:col>
      <xdr:colOff>705297</xdr:colOff>
      <xdr:row>54</xdr:row>
      <xdr:rowOff>94017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35075" y="4393532"/>
          <a:ext cx="3280622" cy="2358460"/>
          <a:chOff x="4483093" y="5297953"/>
          <a:chExt cx="3022264" cy="2436349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5363306"/>
            <a:ext cx="1285505" cy="2370996"/>
            <a:chOff x="4881355" y="5954564"/>
            <a:chExt cx="697966" cy="2199355"/>
          </a:xfrm>
        </xdr:grpSpPr>
        <xdr:cxnSp macro="">
          <xdr:nvCxnSpPr>
            <xdr:cNvPr id="8" name="Gerade Verbindung 4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CxnSpPr/>
          </xdr:nvCxnSpPr>
          <xdr:spPr>
            <a:xfrm flipH="1">
              <a:off x="5576505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" name="Gerade Verbindung mit Pfeil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5766594" y="5358458"/>
            <a:ext cx="1734487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V="1">
            <a:off x="7505357" y="5297953"/>
            <a:ext cx="0" cy="6295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692944</xdr:colOff>
      <xdr:row>40</xdr:row>
      <xdr:rowOff>115302</xdr:rowOff>
    </xdr:from>
    <xdr:to>
      <xdr:col>8</xdr:col>
      <xdr:colOff>338140</xdr:colOff>
      <xdr:row>49</xdr:row>
      <xdr:rowOff>233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722269" y="4944477"/>
          <a:ext cx="626271" cy="1237481"/>
          <a:chOff x="6712128" y="5930780"/>
          <a:chExt cx="625362" cy="1356689"/>
        </a:xfrm>
      </xdr:grpSpPr>
      <xdr:cxnSp macro="">
        <xdr:nvCxnSpPr>
          <xdr:cNvPr id="11" name="Gerader Verbinder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 rot="16200000" flipV="1">
            <a:off x="6753804" y="6719463"/>
            <a:ext cx="1031695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Verbinder: gewinkelt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rot="16200000" flipV="1">
            <a:off x="6621032" y="6021876"/>
            <a:ext cx="324993" cy="142802"/>
          </a:xfrm>
          <a:prstGeom prst="bentConnector3">
            <a:avLst>
              <a:gd name="adj1" fmla="val 2698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Gerader Verbinder 13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rot="5400000" flipH="1" flipV="1">
            <a:off x="6282238" y="6707408"/>
            <a:ext cx="1033544" cy="111840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Verbinder: gewinkelt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rot="5400000" flipH="1" flipV="1">
            <a:off x="7117862" y="6041065"/>
            <a:ext cx="320324" cy="118932"/>
          </a:xfrm>
          <a:prstGeom prst="bentConnector3">
            <a:avLst>
              <a:gd name="adj1" fmla="val 3063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0"/>
  <dimension ref="A1:M100"/>
  <sheetViews>
    <sheetView showGridLines="0" tabSelected="1" zoomScaleNormal="100" zoomScaleSheetLayoutView="85" zoomScalePageLayoutView="70" workbookViewId="0">
      <selection activeCell="A78" sqref="A78:A85"/>
    </sheetView>
  </sheetViews>
  <sheetFormatPr baseColWidth="10" defaultColWidth="11.5703125" defaultRowHeight="12" x14ac:dyDescent="0.2"/>
  <cols>
    <col min="1" max="1" width="1.5703125" style="1" customWidth="1"/>
    <col min="2" max="2" width="3.28515625" style="4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5" customWidth="1" collapsed="1"/>
    <col min="9" max="9" width="15.7109375" style="6" customWidth="1"/>
    <col min="10" max="10" width="2.7109375" style="6" customWidth="1"/>
    <col min="11" max="16384" width="11.5703125" style="1"/>
  </cols>
  <sheetData>
    <row r="1" spans="1:10" ht="5.0999999999999996" customHeight="1" x14ac:dyDescent="0.2"/>
    <row r="2" spans="1:10" s="30" customFormat="1" ht="23.25" customHeight="1" x14ac:dyDescent="0.2">
      <c r="A2" s="71" t="s">
        <v>62</v>
      </c>
      <c r="E2" s="31"/>
      <c r="F2" s="31"/>
      <c r="G2" s="31"/>
      <c r="H2" s="208" t="s">
        <v>84</v>
      </c>
      <c r="I2" s="208"/>
      <c r="J2" s="33"/>
    </row>
    <row r="3" spans="1:10" s="7" customFormat="1" ht="0.95" customHeight="1" x14ac:dyDescent="0.25">
      <c r="A3" s="53"/>
      <c r="B3" s="53"/>
      <c r="C3" s="53"/>
      <c r="D3" s="53"/>
      <c r="E3" s="53"/>
      <c r="F3" s="53"/>
      <c r="G3" s="53"/>
      <c r="H3" s="53"/>
      <c r="I3" s="54"/>
      <c r="J3" s="2"/>
    </row>
    <row r="4" spans="1:10" s="7" customFormat="1" ht="2.1" customHeight="1" x14ac:dyDescent="0.25">
      <c r="I4" s="2"/>
      <c r="J4" s="2"/>
    </row>
    <row r="5" spans="1:10" s="7" customFormat="1" ht="12.95" customHeight="1" x14ac:dyDescent="0.25">
      <c r="D5" s="50" t="s">
        <v>56</v>
      </c>
      <c r="E5" s="24" t="s">
        <v>44</v>
      </c>
      <c r="F5" s="24"/>
      <c r="G5" s="24"/>
      <c r="H5" s="9" t="s">
        <v>16</v>
      </c>
      <c r="I5" s="61" t="s">
        <v>45</v>
      </c>
      <c r="J5" s="24"/>
    </row>
    <row r="6" spans="1:10" s="8" customFormat="1" ht="12.95" customHeight="1" x14ac:dyDescent="0.2">
      <c r="A6" s="206">
        <v>1</v>
      </c>
      <c r="B6" s="206"/>
      <c r="C6" s="56" t="s">
        <v>0</v>
      </c>
      <c r="D6" s="94">
        <f>E6/$E$32</f>
        <v>0</v>
      </c>
      <c r="E6" s="164">
        <v>10000</v>
      </c>
      <c r="F6" s="52"/>
      <c r="G6" s="52"/>
      <c r="H6" s="165">
        <v>0</v>
      </c>
      <c r="I6" s="166">
        <f>E6*H6</f>
        <v>0</v>
      </c>
      <c r="J6" s="27"/>
    </row>
    <row r="7" spans="1:10" ht="3.95" customHeight="1" x14ac:dyDescent="0.2">
      <c r="B7" s="3"/>
      <c r="D7" s="95"/>
      <c r="E7" s="167"/>
      <c r="F7" s="138"/>
      <c r="G7" s="138"/>
      <c r="H7" s="168"/>
      <c r="I7" s="167"/>
      <c r="J7" s="34"/>
    </row>
    <row r="8" spans="1:10" s="8" customFormat="1" ht="12.95" customHeight="1" x14ac:dyDescent="0.2">
      <c r="A8" s="206">
        <v>2</v>
      </c>
      <c r="B8" s="206"/>
      <c r="C8" s="56" t="s">
        <v>1</v>
      </c>
      <c r="D8" s="94">
        <f>E8/$E$32</f>
        <v>0.30399999999999999</v>
      </c>
      <c r="E8" s="164">
        <v>9000000</v>
      </c>
      <c r="F8" s="52"/>
      <c r="G8" s="52"/>
      <c r="H8" s="169">
        <v>0</v>
      </c>
      <c r="I8" s="166">
        <f>E8*H8</f>
        <v>0</v>
      </c>
      <c r="J8" s="27"/>
    </row>
    <row r="9" spans="1:10" ht="3.95" customHeight="1" x14ac:dyDescent="0.2">
      <c r="D9" s="95"/>
      <c r="E9" s="170"/>
      <c r="F9" s="138"/>
      <c r="G9" s="138"/>
      <c r="H9" s="168"/>
      <c r="I9" s="170"/>
      <c r="J9" s="27"/>
    </row>
    <row r="10" spans="1:10" s="7" customFormat="1" ht="12.95" customHeight="1" x14ac:dyDescent="0.2">
      <c r="A10" s="206">
        <v>3</v>
      </c>
      <c r="B10" s="206"/>
      <c r="C10" s="56" t="s">
        <v>7</v>
      </c>
      <c r="D10" s="94">
        <f>E10/$E$32</f>
        <v>0.184</v>
      </c>
      <c r="E10" s="171">
        <f>SUBTOTAL(9,E11:E18)</f>
        <v>5450000</v>
      </c>
      <c r="F10" s="52"/>
      <c r="G10" s="52"/>
      <c r="H10" s="168"/>
      <c r="I10" s="170"/>
      <c r="J10" s="27"/>
    </row>
    <row r="11" spans="1:10" ht="12.95" customHeight="1" x14ac:dyDescent="0.2">
      <c r="A11" s="147">
        <v>3</v>
      </c>
      <c r="B11" s="57" t="s">
        <v>17</v>
      </c>
      <c r="C11" s="58" t="s">
        <v>18</v>
      </c>
      <c r="D11" s="96"/>
      <c r="E11" s="149">
        <v>900000</v>
      </c>
      <c r="F11" s="52"/>
      <c r="G11" s="52"/>
      <c r="H11" s="169">
        <v>1</v>
      </c>
      <c r="I11" s="172">
        <f t="shared" ref="I11:I18" si="0">E11*H11</f>
        <v>900000</v>
      </c>
      <c r="J11" s="27"/>
    </row>
    <row r="12" spans="1:10" ht="12.95" customHeight="1" x14ac:dyDescent="0.2">
      <c r="A12" s="148">
        <v>3</v>
      </c>
      <c r="B12" s="59" t="s">
        <v>19</v>
      </c>
      <c r="C12" s="60" t="s">
        <v>26</v>
      </c>
      <c r="D12" s="97"/>
      <c r="E12" s="173">
        <v>1000000</v>
      </c>
      <c r="F12" s="52"/>
      <c r="G12" s="52"/>
      <c r="H12" s="169">
        <v>1</v>
      </c>
      <c r="I12" s="174">
        <f t="shared" si="0"/>
        <v>1000000</v>
      </c>
      <c r="J12" s="27"/>
    </row>
    <row r="13" spans="1:10" ht="12.95" customHeight="1" x14ac:dyDescent="0.2">
      <c r="A13" s="148">
        <v>3</v>
      </c>
      <c r="B13" s="59" t="s">
        <v>20</v>
      </c>
      <c r="C13" s="60" t="s">
        <v>27</v>
      </c>
      <c r="D13" s="97"/>
      <c r="E13" s="175">
        <v>1000000</v>
      </c>
      <c r="F13" s="52"/>
      <c r="G13" s="52"/>
      <c r="H13" s="169">
        <v>1</v>
      </c>
      <c r="I13" s="174">
        <f t="shared" si="0"/>
        <v>1000000</v>
      </c>
      <c r="J13" s="27"/>
    </row>
    <row r="14" spans="1:10" ht="12.95" customHeight="1" x14ac:dyDescent="0.2">
      <c r="A14" s="148">
        <v>3</v>
      </c>
      <c r="B14" s="59" t="s">
        <v>21</v>
      </c>
      <c r="C14" s="60" t="s">
        <v>28</v>
      </c>
      <c r="D14" s="97"/>
      <c r="E14" s="175">
        <v>1500000</v>
      </c>
      <c r="F14" s="52"/>
      <c r="G14" s="52"/>
      <c r="H14" s="169">
        <v>1</v>
      </c>
      <c r="I14" s="174">
        <f t="shared" si="0"/>
        <v>1500000</v>
      </c>
      <c r="J14" s="27"/>
    </row>
    <row r="15" spans="1:10" ht="12.95" customHeight="1" x14ac:dyDescent="0.2">
      <c r="A15" s="148">
        <v>3</v>
      </c>
      <c r="B15" s="59" t="s">
        <v>22</v>
      </c>
      <c r="C15" s="60" t="s">
        <v>31</v>
      </c>
      <c r="D15" s="97"/>
      <c r="E15" s="175">
        <v>600000</v>
      </c>
      <c r="F15" s="52"/>
      <c r="G15" s="52"/>
      <c r="H15" s="169">
        <v>1</v>
      </c>
      <c r="I15" s="174">
        <f t="shared" si="0"/>
        <v>600000</v>
      </c>
      <c r="J15" s="27"/>
    </row>
    <row r="16" spans="1:10" ht="12.95" customHeight="1" x14ac:dyDescent="0.2">
      <c r="A16" s="148">
        <v>3</v>
      </c>
      <c r="B16" s="59" t="s">
        <v>23</v>
      </c>
      <c r="C16" s="60" t="s">
        <v>29</v>
      </c>
      <c r="D16" s="97"/>
      <c r="E16" s="175">
        <v>150000</v>
      </c>
      <c r="F16" s="52"/>
      <c r="G16" s="52"/>
      <c r="H16" s="169">
        <v>1</v>
      </c>
      <c r="I16" s="174">
        <f t="shared" si="0"/>
        <v>150000</v>
      </c>
      <c r="J16" s="27"/>
    </row>
    <row r="17" spans="1:10" ht="12.95" customHeight="1" x14ac:dyDescent="0.2">
      <c r="A17" s="148">
        <v>3</v>
      </c>
      <c r="B17" s="59" t="s">
        <v>24</v>
      </c>
      <c r="C17" s="60" t="s">
        <v>30</v>
      </c>
      <c r="D17" s="97"/>
      <c r="E17" s="175">
        <v>0</v>
      </c>
      <c r="F17" s="52"/>
      <c r="G17" s="52"/>
      <c r="H17" s="169">
        <v>0</v>
      </c>
      <c r="I17" s="174">
        <f t="shared" si="0"/>
        <v>0</v>
      </c>
      <c r="J17" s="27"/>
    </row>
    <row r="18" spans="1:10" ht="12.95" customHeight="1" x14ac:dyDescent="0.2">
      <c r="A18" s="148">
        <v>3</v>
      </c>
      <c r="B18" s="59" t="s">
        <v>25</v>
      </c>
      <c r="C18" s="60" t="s">
        <v>8</v>
      </c>
      <c r="D18" s="97"/>
      <c r="E18" s="175">
        <v>300000</v>
      </c>
      <c r="F18" s="52"/>
      <c r="G18" s="52"/>
      <c r="H18" s="169">
        <v>1</v>
      </c>
      <c r="I18" s="176">
        <f t="shared" si="0"/>
        <v>300000</v>
      </c>
      <c r="J18" s="27"/>
    </row>
    <row r="19" spans="1:10" ht="3.95" customHeight="1" x14ac:dyDescent="0.2">
      <c r="D19" s="95"/>
      <c r="E19" s="170"/>
      <c r="F19" s="138"/>
      <c r="G19" s="138"/>
      <c r="H19" s="177"/>
      <c r="I19" s="170"/>
      <c r="J19" s="197"/>
    </row>
    <row r="20" spans="1:10" s="7" customFormat="1" ht="12.75" customHeight="1" x14ac:dyDescent="0.2">
      <c r="A20" s="206">
        <v>4</v>
      </c>
      <c r="B20" s="206"/>
      <c r="C20" s="56" t="s">
        <v>2</v>
      </c>
      <c r="D20" s="94">
        <f>E20/$E$32</f>
        <v>0.22</v>
      </c>
      <c r="E20" s="164">
        <v>6500000</v>
      </c>
      <c r="F20" s="52"/>
      <c r="G20" s="52"/>
      <c r="H20" s="169">
        <v>0</v>
      </c>
      <c r="I20" s="166">
        <f>E20*H20</f>
        <v>0</v>
      </c>
      <c r="J20" s="27"/>
    </row>
    <row r="21" spans="1:10" ht="3.95" customHeight="1" x14ac:dyDescent="0.2">
      <c r="B21" s="3"/>
      <c r="D21" s="95"/>
      <c r="E21" s="170"/>
      <c r="F21" s="138"/>
      <c r="G21" s="138"/>
      <c r="H21" s="168"/>
      <c r="I21" s="170"/>
      <c r="J21" s="26"/>
    </row>
    <row r="22" spans="1:10" s="8" customFormat="1" ht="12.95" customHeight="1" x14ac:dyDescent="0.2">
      <c r="A22" s="206">
        <v>5</v>
      </c>
      <c r="B22" s="206"/>
      <c r="C22" s="56" t="s">
        <v>9</v>
      </c>
      <c r="D22" s="94">
        <f>E22/$E$32</f>
        <v>5.0999999999999997E-2</v>
      </c>
      <c r="E22" s="164">
        <v>1500000</v>
      </c>
      <c r="F22" s="52"/>
      <c r="G22" s="52"/>
      <c r="H22" s="169">
        <v>0</v>
      </c>
      <c r="I22" s="166">
        <f>E22*H22</f>
        <v>0</v>
      </c>
      <c r="J22" s="27"/>
    </row>
    <row r="23" spans="1:10" ht="3.95" customHeight="1" x14ac:dyDescent="0.2">
      <c r="D23" s="95"/>
      <c r="E23" s="170"/>
      <c r="F23" s="138"/>
      <c r="G23" s="138"/>
      <c r="H23" s="168"/>
      <c r="I23" s="170"/>
      <c r="J23" s="27"/>
    </row>
    <row r="24" spans="1:10" s="7" customFormat="1" ht="12.95" customHeight="1" x14ac:dyDescent="0.2">
      <c r="A24" s="206">
        <v>6</v>
      </c>
      <c r="B24" s="206"/>
      <c r="C24" s="56" t="s">
        <v>3</v>
      </c>
      <c r="D24" s="94">
        <f>E24/$E$32</f>
        <v>1.7000000000000001E-2</v>
      </c>
      <c r="E24" s="164">
        <v>500000</v>
      </c>
      <c r="F24" s="52"/>
      <c r="G24" s="52"/>
      <c r="H24" s="169">
        <v>0</v>
      </c>
      <c r="I24" s="166">
        <f>E24*H24</f>
        <v>0</v>
      </c>
      <c r="J24" s="27"/>
    </row>
    <row r="25" spans="1:10" ht="3.95" customHeight="1" x14ac:dyDescent="0.2">
      <c r="B25" s="10"/>
      <c r="D25" s="98"/>
      <c r="E25" s="170"/>
      <c r="F25" s="138"/>
      <c r="G25" s="138"/>
      <c r="H25" s="168"/>
      <c r="I25" s="170"/>
      <c r="J25" s="27"/>
    </row>
    <row r="26" spans="1:10" s="8" customFormat="1" ht="12.95" customHeight="1" x14ac:dyDescent="0.2">
      <c r="A26" s="206">
        <v>7</v>
      </c>
      <c r="B26" s="206"/>
      <c r="C26" s="56" t="s">
        <v>64</v>
      </c>
      <c r="D26" s="94">
        <f>E26/$E$32</f>
        <v>0.16900000000000001</v>
      </c>
      <c r="E26" s="164">
        <v>5000000</v>
      </c>
      <c r="F26" s="52"/>
      <c r="G26" s="52"/>
      <c r="H26" s="169">
        <v>0</v>
      </c>
      <c r="I26" s="166">
        <f>E26*H26</f>
        <v>0</v>
      </c>
      <c r="J26" s="27"/>
    </row>
    <row r="27" spans="1:10" ht="3.95" customHeight="1" x14ac:dyDescent="0.2">
      <c r="D27" s="98"/>
      <c r="E27" s="170"/>
      <c r="F27" s="138"/>
      <c r="G27" s="138"/>
      <c r="H27" s="168"/>
      <c r="I27" s="170"/>
      <c r="J27" s="27"/>
    </row>
    <row r="28" spans="1:10" s="8" customFormat="1" ht="12.95" customHeight="1" x14ac:dyDescent="0.2">
      <c r="A28" s="206">
        <v>8</v>
      </c>
      <c r="B28" s="206"/>
      <c r="C28" s="56" t="s">
        <v>73</v>
      </c>
      <c r="D28" s="94">
        <f>E28/$E$32</f>
        <v>1E-3</v>
      </c>
      <c r="E28" s="164">
        <v>40000</v>
      </c>
      <c r="F28" s="52"/>
      <c r="G28" s="52"/>
      <c r="H28" s="169">
        <v>0</v>
      </c>
      <c r="I28" s="166">
        <f>E28*H28</f>
        <v>0</v>
      </c>
      <c r="J28" s="27"/>
    </row>
    <row r="29" spans="1:10" ht="3.95" customHeight="1" x14ac:dyDescent="0.2">
      <c r="D29" s="98"/>
      <c r="E29" s="170"/>
      <c r="F29" s="138"/>
      <c r="G29" s="138"/>
      <c r="H29" s="177"/>
      <c r="I29" s="170"/>
      <c r="J29" s="197"/>
    </row>
    <row r="30" spans="1:10" s="8" customFormat="1" ht="12.95" customHeight="1" x14ac:dyDescent="0.2">
      <c r="A30" s="206">
        <v>9</v>
      </c>
      <c r="B30" s="206"/>
      <c r="C30" s="56" t="s">
        <v>10</v>
      </c>
      <c r="D30" s="94">
        <f>E30/$E$32</f>
        <v>5.3999999999999999E-2</v>
      </c>
      <c r="E30" s="164">
        <v>1600000</v>
      </c>
      <c r="F30" s="52"/>
      <c r="G30" s="52"/>
      <c r="H30" s="169">
        <v>0.05</v>
      </c>
      <c r="I30" s="166">
        <f>E30*H30</f>
        <v>80000</v>
      </c>
      <c r="J30" s="27"/>
    </row>
    <row r="31" spans="1:10" ht="9.9499999999999993" customHeight="1" x14ac:dyDescent="0.2">
      <c r="B31" s="10"/>
      <c r="D31" s="25"/>
      <c r="E31" s="178"/>
      <c r="F31" s="138"/>
      <c r="G31" s="138"/>
      <c r="H31" s="179"/>
      <c r="I31" s="178"/>
      <c r="J31" s="1"/>
    </row>
    <row r="32" spans="1:10" ht="12.95" customHeight="1" x14ac:dyDescent="0.2">
      <c r="A32" s="117" t="s">
        <v>12</v>
      </c>
      <c r="B32" s="118"/>
      <c r="C32" s="118"/>
      <c r="D32" s="51">
        <f>SUM(D6:D30)</f>
        <v>1</v>
      </c>
      <c r="E32" s="180">
        <f>SUBTOTAL(9,E6:E30)</f>
        <v>29600000</v>
      </c>
      <c r="F32" s="52"/>
      <c r="G32" s="52"/>
      <c r="H32" s="52"/>
      <c r="I32" s="180">
        <f>SUM(I6:I30)</f>
        <v>5530000</v>
      </c>
      <c r="J32" s="16"/>
    </row>
    <row r="33" spans="1:10" ht="3.95" customHeight="1" x14ac:dyDescent="0.25">
      <c r="B33" s="127"/>
      <c r="D33" s="25"/>
      <c r="E33" s="178"/>
      <c r="F33" s="138"/>
      <c r="G33" s="138"/>
      <c r="H33" s="181"/>
      <c r="I33" s="182"/>
      <c r="J33" s="1"/>
    </row>
    <row r="34" spans="1:10" s="7" customFormat="1" ht="12.95" customHeight="1" x14ac:dyDescent="0.25">
      <c r="A34" s="137"/>
      <c r="B34" s="55" t="s">
        <v>69</v>
      </c>
      <c r="C34" s="56"/>
      <c r="D34" s="94"/>
      <c r="E34" s="149">
        <v>100000</v>
      </c>
      <c r="F34" s="52"/>
      <c r="G34" s="52"/>
      <c r="H34" s="169">
        <v>0</v>
      </c>
      <c r="I34" s="166">
        <f>E34*H34</f>
        <v>0</v>
      </c>
    </row>
    <row r="35" spans="1:10" ht="6" customHeight="1" x14ac:dyDescent="0.2">
      <c r="D35" s="25"/>
    </row>
    <row r="36" spans="1:10" s="11" customFormat="1" ht="12.95" customHeight="1" x14ac:dyDescent="0.3">
      <c r="A36" s="119" t="s">
        <v>32</v>
      </c>
      <c r="B36" s="120"/>
      <c r="C36" s="120"/>
      <c r="D36" s="99"/>
      <c r="E36" s="99"/>
      <c r="F36" s="99"/>
      <c r="G36" s="99"/>
      <c r="H36" s="100"/>
      <c r="I36" s="163">
        <f>I32+I34</f>
        <v>5530000</v>
      </c>
      <c r="J36" s="35"/>
    </row>
    <row r="37" spans="1:10" ht="6" customHeight="1" x14ac:dyDescent="0.2">
      <c r="A37" s="78"/>
      <c r="B37" s="78"/>
      <c r="C37" s="78"/>
      <c r="D37" s="78"/>
      <c r="E37" s="78"/>
      <c r="F37" s="78"/>
      <c r="G37" s="78"/>
      <c r="I37" s="92"/>
    </row>
    <row r="38" spans="1:10" ht="12.75" customHeight="1" x14ac:dyDescent="0.2">
      <c r="A38" s="76" t="s">
        <v>68</v>
      </c>
      <c r="B38" s="76"/>
      <c r="C38" s="77"/>
      <c r="D38" s="77"/>
      <c r="E38" s="77"/>
      <c r="F38" s="77"/>
      <c r="G38" s="77"/>
      <c r="H38" s="76"/>
      <c r="I38" s="129"/>
      <c r="J38" s="79"/>
    </row>
    <row r="39" spans="1:10" ht="2.1" customHeight="1" x14ac:dyDescent="0.2">
      <c r="A39" s="78"/>
      <c r="B39" s="78"/>
      <c r="C39" s="78"/>
      <c r="D39" s="78"/>
      <c r="E39" s="78"/>
      <c r="F39" s="78"/>
      <c r="G39" s="78"/>
      <c r="I39" s="92"/>
    </row>
    <row r="40" spans="1:10" ht="12.75" customHeight="1" x14ac:dyDescent="0.2">
      <c r="A40" s="79" t="s">
        <v>57</v>
      </c>
      <c r="B40" s="78"/>
      <c r="C40" s="78"/>
      <c r="D40" s="78"/>
      <c r="E40" s="78"/>
      <c r="F40" s="78"/>
      <c r="G40" s="78"/>
      <c r="I40" s="92"/>
    </row>
    <row r="41" spans="1:10" ht="12.75" customHeight="1" x14ac:dyDescent="0.2">
      <c r="A41" s="12"/>
      <c r="B41" s="12"/>
      <c r="E41" s="80" t="s">
        <v>5</v>
      </c>
      <c r="F41" s="81" t="s">
        <v>4</v>
      </c>
      <c r="G41" s="81"/>
      <c r="H41" s="209" t="s">
        <v>75</v>
      </c>
      <c r="I41" s="209"/>
      <c r="J41" s="32"/>
    </row>
    <row r="42" spans="1:10" ht="12.75" customHeight="1" x14ac:dyDescent="0.2">
      <c r="B42" s="13" t="s">
        <v>40</v>
      </c>
      <c r="C42" s="28"/>
      <c r="D42" s="28"/>
      <c r="E42" s="74">
        <v>22</v>
      </c>
      <c r="F42" s="82" t="s">
        <v>49</v>
      </c>
      <c r="G42" s="81"/>
      <c r="H42" s="156"/>
      <c r="I42" s="157"/>
      <c r="J42" s="32"/>
    </row>
    <row r="43" spans="1:10" ht="12.75" customHeight="1" x14ac:dyDescent="0.2">
      <c r="B43" s="14" t="s">
        <v>41</v>
      </c>
      <c r="C43" s="29"/>
      <c r="D43" s="29"/>
      <c r="E43" s="75">
        <v>2</v>
      </c>
      <c r="F43" s="83" t="s">
        <v>6</v>
      </c>
      <c r="G43" s="81"/>
      <c r="H43" s="158"/>
      <c r="I43" s="159"/>
      <c r="J43" s="32"/>
    </row>
    <row r="44" spans="1:10" ht="12.75" customHeight="1" x14ac:dyDescent="0.2">
      <c r="B44" s="14" t="s">
        <v>42</v>
      </c>
      <c r="C44" s="29"/>
      <c r="D44" s="29"/>
      <c r="E44" s="75">
        <v>1</v>
      </c>
      <c r="F44" s="83" t="s">
        <v>6</v>
      </c>
      <c r="G44" s="81"/>
      <c r="H44" s="158"/>
      <c r="I44" s="159"/>
      <c r="J44" s="32"/>
    </row>
    <row r="45" spans="1:10" ht="12.75" customHeight="1" x14ac:dyDescent="0.2">
      <c r="B45" s="14" t="s">
        <v>43</v>
      </c>
      <c r="C45" s="29"/>
      <c r="D45" s="29"/>
      <c r="E45" s="75">
        <v>2</v>
      </c>
      <c r="F45" s="83" t="s">
        <v>6</v>
      </c>
      <c r="G45" s="81"/>
      <c r="H45" s="158"/>
      <c r="I45" s="159"/>
      <c r="J45" s="32"/>
    </row>
    <row r="46" spans="1:10" ht="4.5" customHeight="1" x14ac:dyDescent="0.2">
      <c r="A46" s="12"/>
      <c r="B46" s="12"/>
      <c r="C46" s="85"/>
      <c r="D46" s="85"/>
      <c r="E46" s="85"/>
      <c r="F46" s="85"/>
      <c r="G46" s="85"/>
      <c r="H46" s="158"/>
      <c r="I46" s="159"/>
      <c r="J46" s="1"/>
    </row>
    <row r="47" spans="1:10" ht="12.75" customHeight="1" x14ac:dyDescent="0.2">
      <c r="B47" s="196"/>
      <c r="C47" s="29" t="s">
        <v>70</v>
      </c>
      <c r="D47" s="29"/>
      <c r="E47" s="75">
        <v>0</v>
      </c>
      <c r="F47" s="83" t="s">
        <v>82</v>
      </c>
      <c r="G47" s="81"/>
      <c r="H47" s="160"/>
      <c r="I47" s="161"/>
      <c r="J47" s="32"/>
    </row>
    <row r="48" spans="1:10" ht="12.75" customHeight="1" x14ac:dyDescent="0.2">
      <c r="B48" s="196"/>
      <c r="C48" s="29" t="s">
        <v>71</v>
      </c>
      <c r="D48" s="29"/>
      <c r="E48" s="75">
        <v>0</v>
      </c>
      <c r="F48" s="83" t="s">
        <v>82</v>
      </c>
      <c r="G48" s="81"/>
      <c r="H48" s="158"/>
      <c r="I48" s="162"/>
      <c r="J48" s="32"/>
    </row>
    <row r="49" spans="1:10" ht="12.75" customHeight="1" x14ac:dyDescent="0.2">
      <c r="B49" s="196"/>
      <c r="C49" s="29" t="s">
        <v>72</v>
      </c>
      <c r="D49" s="29"/>
      <c r="E49" s="75">
        <v>0</v>
      </c>
      <c r="F49" s="83" t="s">
        <v>82</v>
      </c>
      <c r="G49" s="81"/>
      <c r="H49" s="158"/>
      <c r="I49" s="162"/>
      <c r="J49" s="32"/>
    </row>
    <row r="50" spans="1:10" ht="3.95" customHeight="1" x14ac:dyDescent="0.2">
      <c r="B50" s="12"/>
      <c r="C50" s="152"/>
      <c r="D50" s="152"/>
      <c r="E50" s="198"/>
      <c r="F50" s="153"/>
      <c r="G50" s="151"/>
      <c r="I50" s="130"/>
      <c r="J50" s="32"/>
    </row>
    <row r="51" spans="1:10" ht="12.75" customHeight="1" x14ac:dyDescent="0.2">
      <c r="B51" s="12" t="s">
        <v>39</v>
      </c>
      <c r="C51" s="84"/>
      <c r="D51" s="85"/>
      <c r="E51" s="93">
        <f>SUM(E42:E49)</f>
        <v>27</v>
      </c>
      <c r="F51" s="85"/>
      <c r="G51" s="85"/>
      <c r="I51" s="130"/>
      <c r="J51" s="1"/>
    </row>
    <row r="52" spans="1:10" ht="3.95" customHeight="1" x14ac:dyDescent="0.2">
      <c r="B52" s="12"/>
      <c r="C52" s="85"/>
      <c r="D52" s="85"/>
      <c r="E52" s="85"/>
      <c r="F52" s="85"/>
      <c r="G52" s="85"/>
      <c r="I52" s="130"/>
      <c r="J52" s="1"/>
    </row>
    <row r="53" spans="1:10" ht="12.95" customHeight="1" x14ac:dyDescent="0.2">
      <c r="A53" s="79" t="s">
        <v>15</v>
      </c>
      <c r="B53" s="79"/>
      <c r="C53" s="78"/>
      <c r="D53" s="78"/>
      <c r="E53" s="78"/>
      <c r="F53" s="78"/>
      <c r="G53" s="78"/>
      <c r="H53" s="128"/>
      <c r="I53" s="1"/>
    </row>
    <row r="54" spans="1:10" ht="4.5" customHeight="1" x14ac:dyDescent="0.2">
      <c r="A54" s="79"/>
      <c r="B54" s="79"/>
      <c r="C54" s="79"/>
      <c r="I54" s="1"/>
    </row>
    <row r="55" spans="1:10" ht="12.75" customHeight="1" x14ac:dyDescent="0.2">
      <c r="A55" s="86" t="s">
        <v>11</v>
      </c>
      <c r="B55" s="86"/>
      <c r="E55" s="101">
        <f>I36</f>
        <v>5530000</v>
      </c>
      <c r="I55" s="1"/>
    </row>
    <row r="56" spans="1:10" ht="3.95" customHeight="1" x14ac:dyDescent="0.25">
      <c r="A56" s="12"/>
      <c r="B56" s="12"/>
      <c r="C56" s="12"/>
      <c r="D56" s="12"/>
      <c r="E56" s="84"/>
      <c r="I56"/>
    </row>
    <row r="57" spans="1:10" ht="13.5" customHeight="1" x14ac:dyDescent="0.3">
      <c r="A57" s="17" t="s">
        <v>51</v>
      </c>
      <c r="B57" s="17"/>
      <c r="E57" s="121">
        <f>0.03*E51+0.73</f>
        <v>1.54</v>
      </c>
      <c r="F57" s="207" t="str">
        <f>IF(I36&lt;50000,"! gemäß TA.9 (3): Ist die Bemessungsgrundlage niedriger als 50.000 €, sollte der Ermittlungsweg über Abschätzung des Büro- / Personalaufwandes gewählt werden","")</f>
        <v/>
      </c>
      <c r="G57" s="207"/>
      <c r="H57" s="207"/>
      <c r="I57" s="207"/>
    </row>
    <row r="58" spans="1:10" ht="3.95" customHeight="1" x14ac:dyDescent="0.2">
      <c r="A58" s="12"/>
      <c r="B58" s="12"/>
      <c r="E58" s="22"/>
      <c r="F58" s="207"/>
      <c r="G58" s="207"/>
      <c r="H58" s="207"/>
      <c r="I58" s="207"/>
    </row>
    <row r="59" spans="1:10" ht="12.75" customHeight="1" x14ac:dyDescent="0.2">
      <c r="A59" s="12" t="s">
        <v>53</v>
      </c>
      <c r="B59" s="12"/>
      <c r="E59" s="126">
        <f>ROUND(IF(E55&lt;2000000,202*E55^(-0.2248)*E57/100,(37.8*E55^(-0.109)*E57/100)),6)</f>
        <v>0.107166</v>
      </c>
      <c r="F59" s="207"/>
      <c r="G59" s="207"/>
      <c r="H59" s="207"/>
      <c r="I59" s="207"/>
    </row>
    <row r="60" spans="1:10" ht="15.95" customHeight="1" x14ac:dyDescent="0.3">
      <c r="A60" s="17" t="s">
        <v>58</v>
      </c>
      <c r="B60" s="17"/>
      <c r="E60" s="125">
        <f>202*E55^(-0.2248)*E57/100</f>
        <v>9.4865000000000005E-2</v>
      </c>
      <c r="F60" s="207"/>
      <c r="G60" s="207"/>
      <c r="H60" s="207"/>
      <c r="I60" s="207"/>
    </row>
    <row r="61" spans="1:10" ht="15.95" customHeight="1" x14ac:dyDescent="0.3">
      <c r="A61" s="17" t="s">
        <v>59</v>
      </c>
      <c r="B61" s="17"/>
      <c r="C61" s="17"/>
      <c r="E61" s="125">
        <f>37.8*E55^(-0.109)*E57/100</f>
        <v>0.107166</v>
      </c>
      <c r="F61" s="124" t="str">
        <f>IF(E55&gt;1999999.99,"(PL + ÖBA)","")</f>
        <v>(PL + ÖBA)</v>
      </c>
      <c r="G61" s="124"/>
      <c r="I61"/>
    </row>
    <row r="62" spans="1:10" ht="13.5" customHeight="1" x14ac:dyDescent="0.25">
      <c r="A62" s="17" t="s">
        <v>66</v>
      </c>
      <c r="B62" s="17"/>
      <c r="C62" s="17"/>
      <c r="E62" s="103">
        <v>0</v>
      </c>
      <c r="F62" s="124"/>
      <c r="H62" s="1"/>
      <c r="I62"/>
    </row>
    <row r="63" spans="1:10" ht="2.1" customHeight="1" x14ac:dyDescent="0.25">
      <c r="A63" s="12"/>
      <c r="B63" s="12"/>
      <c r="E63" s="87"/>
      <c r="F63" s="87"/>
      <c r="G63" s="87"/>
      <c r="H63" s="1"/>
      <c r="I63"/>
    </row>
    <row r="64" spans="1:10" ht="15" customHeight="1" x14ac:dyDescent="0.3">
      <c r="A64" s="15" t="s">
        <v>74</v>
      </c>
      <c r="B64" s="13"/>
      <c r="C64" s="88"/>
      <c r="D64" s="88"/>
      <c r="E64" s="89"/>
      <c r="F64" s="131">
        <f>ROUND(E55*E59*(1+E62),2)</f>
        <v>592628</v>
      </c>
      <c r="G64" s="124"/>
      <c r="I64" s="1"/>
    </row>
    <row r="65" spans="1:11" ht="2.1" customHeight="1" x14ac:dyDescent="0.2">
      <c r="A65" s="17"/>
      <c r="B65" s="12"/>
      <c r="C65" s="78"/>
      <c r="D65" s="78"/>
      <c r="E65" s="90"/>
      <c r="F65" s="90"/>
      <c r="G65" s="90"/>
      <c r="I65" s="1"/>
    </row>
    <row r="66" spans="1:11" ht="12.95" customHeight="1" x14ac:dyDescent="0.2">
      <c r="A66" s="17"/>
      <c r="B66" s="12"/>
      <c r="C66" s="78"/>
      <c r="D66" s="136" t="s">
        <v>67</v>
      </c>
      <c r="E66" s="135" t="s">
        <v>5</v>
      </c>
      <c r="F66" s="90"/>
      <c r="G66" s="139"/>
      <c r="H66" s="80"/>
      <c r="I66" s="23"/>
    </row>
    <row r="67" spans="1:11" ht="12.75" customHeight="1" x14ac:dyDescent="0.2">
      <c r="A67" s="78" t="s">
        <v>46</v>
      </c>
      <c r="B67" s="78"/>
      <c r="D67" s="133">
        <v>0.02</v>
      </c>
      <c r="E67" s="102">
        <v>0.02</v>
      </c>
      <c r="F67" s="92">
        <f>$F$64*E67</f>
        <v>11853</v>
      </c>
      <c r="G67" s="140"/>
      <c r="H67" s="199"/>
      <c r="I67" s="92"/>
    </row>
    <row r="68" spans="1:11" ht="12.75" customHeight="1" x14ac:dyDescent="0.2">
      <c r="A68" s="78" t="s">
        <v>33</v>
      </c>
      <c r="B68" s="78"/>
      <c r="D68" s="133">
        <v>0.09</v>
      </c>
      <c r="E68" s="103">
        <v>0.09</v>
      </c>
      <c r="F68" s="92">
        <f t="shared" ref="F68:F76" si="1">$F$64*E68</f>
        <v>53337</v>
      </c>
      <c r="G68" s="141"/>
      <c r="H68" s="200"/>
      <c r="I68" s="92"/>
    </row>
    <row r="69" spans="1:11" ht="12.75" customHeight="1" x14ac:dyDescent="0.2">
      <c r="A69" s="78" t="s">
        <v>34</v>
      </c>
      <c r="B69" s="78"/>
      <c r="D69" s="133">
        <v>0.16</v>
      </c>
      <c r="E69" s="103">
        <v>0.16</v>
      </c>
      <c r="F69" s="92">
        <f t="shared" si="1"/>
        <v>94820</v>
      </c>
      <c r="G69" s="141"/>
      <c r="H69" s="200"/>
      <c r="I69" s="92"/>
    </row>
    <row r="70" spans="1:11" ht="12.75" customHeight="1" x14ac:dyDescent="0.2">
      <c r="A70" s="78" t="s">
        <v>35</v>
      </c>
      <c r="B70" s="78"/>
      <c r="D70" s="133">
        <v>0.05</v>
      </c>
      <c r="E70" s="103">
        <v>0.05</v>
      </c>
      <c r="F70" s="92">
        <f t="shared" si="1"/>
        <v>29631</v>
      </c>
      <c r="G70" s="141"/>
      <c r="H70" s="200"/>
      <c r="I70" s="92"/>
      <c r="K70" s="1" t="s">
        <v>60</v>
      </c>
    </row>
    <row r="71" spans="1:11" ht="12.75" customHeight="1" x14ac:dyDescent="0.2">
      <c r="A71" s="78" t="s">
        <v>36</v>
      </c>
      <c r="B71" s="78"/>
      <c r="D71" s="133">
        <v>0.2</v>
      </c>
      <c r="E71" s="103">
        <v>0.2</v>
      </c>
      <c r="F71" s="92">
        <f t="shared" si="1"/>
        <v>118526</v>
      </c>
      <c r="G71" s="141"/>
      <c r="H71" s="200"/>
      <c r="I71" s="92"/>
    </row>
    <row r="72" spans="1:11" ht="12.75" customHeight="1" x14ac:dyDescent="0.2">
      <c r="A72" s="78" t="s">
        <v>37</v>
      </c>
      <c r="B72" s="78"/>
      <c r="D72" s="133">
        <v>0.05</v>
      </c>
      <c r="E72" s="103">
        <v>0.05</v>
      </c>
      <c r="F72" s="92">
        <f t="shared" si="1"/>
        <v>29631</v>
      </c>
      <c r="G72" s="140"/>
      <c r="H72" s="199"/>
      <c r="I72" s="92"/>
    </row>
    <row r="73" spans="1:11" ht="12.75" customHeight="1" x14ac:dyDescent="0.2">
      <c r="A73" s="78" t="s">
        <v>50</v>
      </c>
      <c r="B73" s="78"/>
      <c r="D73" s="133">
        <v>0.02</v>
      </c>
      <c r="E73" s="103">
        <v>0.02</v>
      </c>
      <c r="F73" s="92">
        <f t="shared" si="1"/>
        <v>11853</v>
      </c>
      <c r="G73" s="141"/>
      <c r="H73" s="200"/>
      <c r="I73" s="92"/>
    </row>
    <row r="74" spans="1:11" ht="12.75" customHeight="1" x14ac:dyDescent="0.2">
      <c r="A74" s="78" t="s">
        <v>47</v>
      </c>
      <c r="B74" s="78"/>
      <c r="D74" s="133">
        <v>0.04</v>
      </c>
      <c r="E74" s="103">
        <v>0.04</v>
      </c>
      <c r="F74" s="92">
        <f t="shared" si="1"/>
        <v>23705</v>
      </c>
      <c r="G74" s="141"/>
      <c r="H74" s="200"/>
      <c r="I74" s="92"/>
    </row>
    <row r="75" spans="1:11" ht="12.75" customHeight="1" x14ac:dyDescent="0.2">
      <c r="A75" s="78" t="s">
        <v>52</v>
      </c>
      <c r="B75" s="78"/>
      <c r="D75" s="133">
        <v>0.35</v>
      </c>
      <c r="E75" s="103">
        <v>0.35</v>
      </c>
      <c r="F75" s="92">
        <f t="shared" si="1"/>
        <v>207420</v>
      </c>
      <c r="G75" s="141"/>
      <c r="H75" s="200"/>
      <c r="I75" s="92"/>
    </row>
    <row r="76" spans="1:11" ht="12.75" customHeight="1" x14ac:dyDescent="0.2">
      <c r="A76" s="88" t="s">
        <v>48</v>
      </c>
      <c r="B76" s="88"/>
      <c r="C76" s="28"/>
      <c r="D76" s="134">
        <v>0.02</v>
      </c>
      <c r="E76" s="104">
        <v>0.02</v>
      </c>
      <c r="F76" s="92">
        <f t="shared" si="1"/>
        <v>11853</v>
      </c>
      <c r="G76" s="142"/>
      <c r="H76" s="201"/>
      <c r="I76" s="193"/>
    </row>
    <row r="77" spans="1:11" s="185" customFormat="1" ht="18.600000000000001" customHeight="1" x14ac:dyDescent="0.25">
      <c r="A77" s="183" t="s">
        <v>38</v>
      </c>
      <c r="B77" s="184"/>
      <c r="D77" s="204">
        <f>SUM(D67:D76)</f>
        <v>1</v>
      </c>
      <c r="E77" s="186">
        <f>SUM(E67:E76)</f>
        <v>1</v>
      </c>
      <c r="F77" s="187">
        <f>SUM(F67:F76)</f>
        <v>592629</v>
      </c>
      <c r="G77" s="188"/>
      <c r="H77" s="186"/>
      <c r="I77" s="187"/>
      <c r="J77" s="189"/>
    </row>
    <row r="78" spans="1:11" ht="12.75" customHeight="1" x14ac:dyDescent="0.2">
      <c r="A78" s="190" t="s">
        <v>76</v>
      </c>
      <c r="B78" s="91"/>
      <c r="D78" s="150">
        <v>0.02</v>
      </c>
      <c r="E78" s="102">
        <v>0</v>
      </c>
      <c r="F78" s="92">
        <f t="shared" ref="F78:F85" si="2">$F$64*E78</f>
        <v>0</v>
      </c>
      <c r="G78" s="144"/>
      <c r="H78" s="92"/>
      <c r="I78" s="62"/>
      <c r="J78" s="1"/>
    </row>
    <row r="79" spans="1:11" ht="12.75" customHeight="1" x14ac:dyDescent="0.2">
      <c r="A79" s="190" t="s">
        <v>77</v>
      </c>
      <c r="B79" s="91"/>
      <c r="D79" s="150">
        <v>1.4999999999999999E-2</v>
      </c>
      <c r="E79" s="103">
        <v>0</v>
      </c>
      <c r="F79" s="92">
        <f t="shared" si="2"/>
        <v>0</v>
      </c>
      <c r="G79" s="144"/>
      <c r="H79" s="92"/>
      <c r="I79" s="62"/>
      <c r="J79" s="1"/>
    </row>
    <row r="80" spans="1:11" ht="12.75" customHeight="1" x14ac:dyDescent="0.2">
      <c r="A80" s="190" t="s">
        <v>78</v>
      </c>
      <c r="B80" s="91"/>
      <c r="D80" s="150">
        <v>2.5000000000000001E-2</v>
      </c>
      <c r="E80" s="103">
        <v>0</v>
      </c>
      <c r="F80" s="92">
        <f t="shared" si="2"/>
        <v>0</v>
      </c>
      <c r="G80" s="144"/>
      <c r="H80" s="92"/>
      <c r="I80" s="62"/>
      <c r="J80" s="1"/>
    </row>
    <row r="81" spans="1:13" ht="12.75" customHeight="1" x14ac:dyDescent="0.2">
      <c r="A81" s="190" t="s">
        <v>79</v>
      </c>
      <c r="B81" s="91"/>
      <c r="D81" s="150">
        <v>0.03</v>
      </c>
      <c r="E81" s="146">
        <v>0</v>
      </c>
      <c r="F81" s="92">
        <f t="shared" si="2"/>
        <v>0</v>
      </c>
      <c r="G81" s="144"/>
      <c r="H81" s="92"/>
      <c r="I81" s="62"/>
      <c r="J81" s="1"/>
    </row>
    <row r="82" spans="1:13" ht="12.75" customHeight="1" x14ac:dyDescent="0.2">
      <c r="A82" s="190" t="s">
        <v>80</v>
      </c>
      <c r="B82" s="91"/>
      <c r="D82" s="150">
        <v>0.02</v>
      </c>
      <c r="E82" s="154">
        <v>0</v>
      </c>
      <c r="F82" s="92">
        <f t="shared" si="2"/>
        <v>0</v>
      </c>
      <c r="G82" s="144"/>
      <c r="H82" s="92"/>
      <c r="I82" s="62"/>
      <c r="J82" s="1"/>
    </row>
    <row r="83" spans="1:13" ht="12.75" customHeight="1" x14ac:dyDescent="0.2">
      <c r="A83" s="190" t="s">
        <v>81</v>
      </c>
      <c r="B83" s="91"/>
      <c r="D83" s="140">
        <v>0.01</v>
      </c>
      <c r="E83" s="154">
        <v>0</v>
      </c>
      <c r="F83" s="92">
        <f t="shared" si="2"/>
        <v>0</v>
      </c>
      <c r="G83" s="144"/>
      <c r="H83" s="92"/>
      <c r="I83" s="62"/>
      <c r="J83" s="1"/>
    </row>
    <row r="84" spans="1:13" ht="12.75" customHeight="1" x14ac:dyDescent="0.2">
      <c r="A84" s="210" t="s">
        <v>85</v>
      </c>
      <c r="B84" s="91"/>
      <c r="D84" s="140">
        <v>0.01</v>
      </c>
      <c r="E84" s="154">
        <v>0</v>
      </c>
      <c r="F84" s="92">
        <f t="shared" si="2"/>
        <v>0</v>
      </c>
      <c r="G84" s="144"/>
      <c r="H84" s="92"/>
      <c r="I84" s="62"/>
      <c r="J84" s="1"/>
    </row>
    <row r="85" spans="1:13" ht="12.75" customHeight="1" x14ac:dyDescent="0.2">
      <c r="A85" s="211" t="s">
        <v>86</v>
      </c>
      <c r="B85" s="191"/>
      <c r="C85" s="28"/>
      <c r="D85" s="192">
        <v>0.04</v>
      </c>
      <c r="E85" s="104">
        <v>0</v>
      </c>
      <c r="F85" s="193">
        <f t="shared" si="2"/>
        <v>0</v>
      </c>
      <c r="G85" s="202"/>
      <c r="H85" s="193"/>
      <c r="I85" s="194"/>
      <c r="J85" s="1"/>
    </row>
    <row r="86" spans="1:13" ht="12.75" customHeight="1" x14ac:dyDescent="0.2">
      <c r="A86" s="205" t="s">
        <v>83</v>
      </c>
      <c r="B86" s="205"/>
      <c r="C86" s="205"/>
      <c r="D86" s="203">
        <f>SUM(D77:D85)</f>
        <v>1.17</v>
      </c>
      <c r="E86" s="144">
        <f>SUM(E77:E85)</f>
        <v>1</v>
      </c>
      <c r="F86" s="188">
        <f>F77+SUM(F78:F85)</f>
        <v>592629</v>
      </c>
      <c r="H86" s="144"/>
      <c r="I86" s="155">
        <f>F86</f>
        <v>592629</v>
      </c>
      <c r="J86" s="1"/>
      <c r="K86" s="6"/>
    </row>
    <row r="87" spans="1:13" ht="12.75" customHeight="1" x14ac:dyDescent="0.2">
      <c r="A87" s="143"/>
      <c r="B87" s="12"/>
      <c r="D87" s="144"/>
      <c r="E87" s="144"/>
      <c r="F87" s="145"/>
      <c r="G87" s="5"/>
      <c r="I87" s="195"/>
      <c r="J87" s="1"/>
    </row>
    <row r="88" spans="1:13" ht="12.75" customHeight="1" x14ac:dyDescent="0.25">
      <c r="A88" s="26" t="s">
        <v>65</v>
      </c>
      <c r="E88" s="122">
        <v>0</v>
      </c>
      <c r="F88" s="123">
        <v>0</v>
      </c>
      <c r="I88" s="62">
        <f>E88*F88</f>
        <v>0</v>
      </c>
      <c r="K88"/>
      <c r="L88"/>
      <c r="M88"/>
    </row>
    <row r="89" spans="1:13" ht="3" customHeight="1" x14ac:dyDescent="0.25">
      <c r="E89" s="72"/>
      <c r="I89"/>
    </row>
    <row r="90" spans="1:13" s="17" customFormat="1" ht="12.75" x14ac:dyDescent="0.2">
      <c r="A90" s="65" t="s">
        <v>54</v>
      </c>
      <c r="B90" s="66"/>
      <c r="C90" s="67"/>
      <c r="D90" s="69"/>
      <c r="E90" s="73"/>
      <c r="F90" s="68"/>
      <c r="G90" s="68"/>
      <c r="H90" s="68"/>
      <c r="I90" s="70">
        <f>I86+I88</f>
        <v>592629</v>
      </c>
    </row>
    <row r="91" spans="1:13" s="17" customFormat="1" ht="3" customHeight="1" x14ac:dyDescent="0.2">
      <c r="B91" s="18"/>
      <c r="C91" s="19"/>
      <c r="D91" s="36"/>
      <c r="E91" s="37"/>
      <c r="F91" s="37"/>
      <c r="G91" s="37"/>
      <c r="I91" s="62"/>
    </row>
    <row r="92" spans="1:13" s="17" customFormat="1" ht="12.75" x14ac:dyDescent="0.2">
      <c r="A92" s="38" t="s">
        <v>13</v>
      </c>
      <c r="B92" s="18"/>
      <c r="C92" s="19"/>
      <c r="D92" s="36"/>
      <c r="E92" s="105">
        <v>0.04</v>
      </c>
      <c r="F92" s="37"/>
      <c r="G92" s="37"/>
      <c r="I92" s="62">
        <f>ROUND(I90*E92,2)</f>
        <v>23705</v>
      </c>
    </row>
    <row r="93" spans="1:13" s="17" customFormat="1" ht="3" customHeight="1" x14ac:dyDescent="0.2">
      <c r="A93" s="39"/>
      <c r="B93" s="40"/>
      <c r="C93" s="41"/>
      <c r="D93" s="45"/>
      <c r="E93" s="106"/>
      <c r="F93" s="48"/>
      <c r="G93" s="48"/>
      <c r="H93" s="39"/>
      <c r="I93" s="64"/>
    </row>
    <row r="94" spans="1:13" s="17" customFormat="1" ht="3" customHeight="1" x14ac:dyDescent="0.2">
      <c r="B94" s="18"/>
      <c r="C94" s="19"/>
      <c r="D94" s="46"/>
      <c r="E94" s="107"/>
      <c r="F94" s="49"/>
      <c r="G94" s="49"/>
      <c r="H94" s="47"/>
      <c r="I94" s="62"/>
    </row>
    <row r="95" spans="1:13" s="17" customFormat="1" ht="12.75" x14ac:dyDescent="0.2">
      <c r="A95" s="42" t="s">
        <v>61</v>
      </c>
      <c r="B95" s="43"/>
      <c r="C95" s="44"/>
      <c r="D95" s="20"/>
      <c r="E95" s="108"/>
      <c r="F95" s="37"/>
      <c r="G95" s="37"/>
      <c r="I95" s="63">
        <f>I90+I92</f>
        <v>616334</v>
      </c>
    </row>
    <row r="96" spans="1:13" s="17" customFormat="1" ht="12.75" x14ac:dyDescent="0.2">
      <c r="A96" s="17" t="s">
        <v>14</v>
      </c>
      <c r="B96" s="18"/>
      <c r="C96" s="19"/>
      <c r="D96" s="20"/>
      <c r="E96" s="21">
        <v>0.2</v>
      </c>
      <c r="F96" s="21"/>
      <c r="G96" s="21"/>
      <c r="I96" s="62">
        <f>ROUND(I95*E96,2)</f>
        <v>123267</v>
      </c>
    </row>
    <row r="97" spans="1:9" s="17" customFormat="1" ht="3" customHeight="1" x14ac:dyDescent="0.2">
      <c r="B97" s="18"/>
      <c r="C97" s="19"/>
      <c r="D97" s="20"/>
      <c r="E97" s="37"/>
      <c r="F97" s="37"/>
      <c r="G97" s="37"/>
      <c r="I97" s="62"/>
    </row>
    <row r="98" spans="1:9" s="17" customFormat="1" ht="12.75" x14ac:dyDescent="0.2">
      <c r="A98" s="109" t="s">
        <v>55</v>
      </c>
      <c r="B98" s="110"/>
      <c r="C98" s="111"/>
      <c r="D98" s="113"/>
      <c r="E98" s="114"/>
      <c r="F98" s="114"/>
      <c r="G98" s="114"/>
      <c r="H98" s="112"/>
      <c r="I98" s="115">
        <f>SUM(I94:I96)</f>
        <v>739601</v>
      </c>
    </row>
    <row r="99" spans="1:9" ht="3" customHeight="1" x14ac:dyDescent="0.2"/>
    <row r="100" spans="1:9" ht="12.75" x14ac:dyDescent="0.2">
      <c r="A100" s="116" t="s">
        <v>63</v>
      </c>
      <c r="E100" s="132">
        <f>I95/E32</f>
        <v>2.0822E-2</v>
      </c>
    </row>
  </sheetData>
  <sheetProtection algorithmName="SHA-512" hashValue="fock2BLxh/5WQ5o5yysHabSnePTHfU3xNSbpfUMVPWIorbmbXlpbWnbJsrdvVmAN7+FPuFNgTiRiSD7nUhIGFQ==" saltValue="iIPipIanA1wd8vDdaaAxbw==" spinCount="100000" sheet="1" objects="1" scenarios="1"/>
  <mergeCells count="13">
    <mergeCell ref="A86:C86"/>
    <mergeCell ref="A20:B20"/>
    <mergeCell ref="F57:I60"/>
    <mergeCell ref="A22:B22"/>
    <mergeCell ref="H2:I2"/>
    <mergeCell ref="A6:B6"/>
    <mergeCell ref="A8:B8"/>
    <mergeCell ref="A10:B10"/>
    <mergeCell ref="A30:B30"/>
    <mergeCell ref="A24:B24"/>
    <mergeCell ref="A26:B26"/>
    <mergeCell ref="A28:B28"/>
    <mergeCell ref="H41:I41"/>
  </mergeCells>
  <conditionalFormatting sqref="E60">
    <cfRule type="expression" dxfId="1" priority="2" stopIfTrue="1">
      <formula>$E$55&gt;1999999.99</formula>
    </cfRule>
  </conditionalFormatting>
  <conditionalFormatting sqref="E61">
    <cfRule type="expression" dxfId="0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 xml:space="preserve">&amp;L&amp;"Arial,Fett"&amp;K01+030Angebot Technische Ausrüstung - Anlagengruppen GESAMT 
(Planung + Örtliche Bauaufsicht)
&amp;"Arial,Standard"nach VM.TA.2023&amp;R&amp;"Arial,Standard"&amp;K01+031Version 1
Stand: 15.09.2023
</oddHeader>
    <oddFooter>&amp;L&amp;"Arial,Fett"&amp;K01+039LM.VM.2023  &amp;"Arial,Standard"|  Technische Ausstattung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croll Bar 7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TA_ges</vt:lpstr>
      <vt:lpstr>TA_ges!Druckbereich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Kienbeck Kerstin</cp:lastModifiedBy>
  <cp:lastPrinted>2023-11-16T15:23:42Z</cp:lastPrinted>
  <dcterms:created xsi:type="dcterms:W3CDTF">2009-05-04T08:45:42Z</dcterms:created>
  <dcterms:modified xsi:type="dcterms:W3CDTF">2023-11-17T13:10:37Z</dcterms:modified>
</cp:coreProperties>
</file>