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6B8EB0AC-F802-440C-B90C-EB41D03FF01D}" xr6:coauthVersionLast="47" xr6:coauthVersionMax="47" xr10:uidLastSave="{00000000-0000-0000-0000-000000000000}"/>
  <bookViews>
    <workbookView xWindow="28680" yWindow="-120" windowWidth="29040" windowHeight="17640" tabRatio="560" activeTab="1" xr2:uid="{00000000-000D-0000-FFFF-FFFF00000000}"/>
  </bookViews>
  <sheets>
    <sheet name="Ingenieurbauwerke" sheetId="57" r:id="rId1"/>
    <sheet name="Ingenieurbauwerke + BIM" sheetId="59" r:id="rId2"/>
  </sheets>
  <definedNames>
    <definedName name="_xlnm.Print_Area" localSheetId="0">Ingenieurbauwerke!$A$1:$I$99</definedName>
    <definedName name="_xlnm.Print_Area" localSheetId="1">'Ingenieurbauwerke + BIM'!$A$1:$AL$99</definedName>
    <definedName name="_xlnm.Print_Titles" localSheetId="0">Ingenieurbauwerke!$A:$D,Ingenieurbauwerke!$2:$2</definedName>
    <definedName name="_xlnm.Print_Titles" localSheetId="1">'Ingenieurbauwerke + BIM'!$A:$D,'Ingenieurbauwerke + BIM'!$2:$2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57" l="1"/>
  <c r="L72" i="59"/>
  <c r="E72" i="59" s="1"/>
  <c r="L68" i="59"/>
  <c r="E68" i="59" s="1"/>
  <c r="L77" i="59"/>
  <c r="E77" i="59" s="1"/>
  <c r="L76" i="59"/>
  <c r="E76" i="59" s="1"/>
  <c r="L75" i="59"/>
  <c r="E75" i="59" s="1"/>
  <c r="L74" i="59"/>
  <c r="E74" i="59" s="1"/>
  <c r="L73" i="59"/>
  <c r="E73" i="59" s="1"/>
  <c r="L71" i="59"/>
  <c r="E71" i="59" s="1"/>
  <c r="L70" i="59"/>
  <c r="E70" i="59" s="1"/>
  <c r="L69" i="59"/>
  <c r="E69" i="59" s="1"/>
  <c r="F22" i="59"/>
  <c r="F10" i="59"/>
  <c r="F35" i="59" s="1"/>
  <c r="AL78" i="59"/>
  <c r="AK78" i="59"/>
  <c r="AJ78" i="59"/>
  <c r="AI78" i="59"/>
  <c r="AH78" i="59"/>
  <c r="AG78" i="59"/>
  <c r="AF78" i="59"/>
  <c r="AE78" i="59"/>
  <c r="AD78" i="59"/>
  <c r="AC78" i="59"/>
  <c r="AB78" i="59"/>
  <c r="AA78" i="59"/>
  <c r="Z78" i="59"/>
  <c r="Y78" i="59"/>
  <c r="X78" i="59"/>
  <c r="W78" i="59"/>
  <c r="V78" i="59"/>
  <c r="U78" i="59"/>
  <c r="T78" i="59"/>
  <c r="S78" i="59"/>
  <c r="R78" i="59"/>
  <c r="Q78" i="59"/>
  <c r="O78" i="59"/>
  <c r="N78" i="59"/>
  <c r="M78" i="59"/>
  <c r="J89" i="59"/>
  <c r="F78" i="59"/>
  <c r="F87" i="59" s="1"/>
  <c r="D78" i="59"/>
  <c r="D87" i="59" s="1"/>
  <c r="F56" i="59"/>
  <c r="F62" i="59" s="1"/>
  <c r="J38" i="59"/>
  <c r="J37" i="59"/>
  <c r="J33" i="59"/>
  <c r="J31" i="59"/>
  <c r="J29" i="59"/>
  <c r="J27" i="59"/>
  <c r="J25" i="59"/>
  <c r="J24" i="59"/>
  <c r="J23" i="59"/>
  <c r="J20" i="59"/>
  <c r="I13" i="59"/>
  <c r="I14" i="59" s="1"/>
  <c r="I10" i="59"/>
  <c r="J8" i="59"/>
  <c r="J6" i="59"/>
  <c r="E56" i="57"/>
  <c r="E62" i="57" s="1"/>
  <c r="E78" i="59" l="1"/>
  <c r="J15" i="59"/>
  <c r="H17" i="59"/>
  <c r="J16" i="59"/>
  <c r="E8" i="59"/>
  <c r="I17" i="59"/>
  <c r="J18" i="59" s="1"/>
  <c r="L78" i="59"/>
  <c r="J10" i="59"/>
  <c r="E27" i="59"/>
  <c r="J13" i="59"/>
  <c r="E29" i="59"/>
  <c r="I15" i="59"/>
  <c r="D78" i="57"/>
  <c r="I89" i="57"/>
  <c r="H13" i="57"/>
  <c r="H14" i="57" s="1"/>
  <c r="I38" i="57"/>
  <c r="I37" i="57"/>
  <c r="I33" i="57"/>
  <c r="I31" i="57"/>
  <c r="I29" i="57"/>
  <c r="I27" i="57"/>
  <c r="I25" i="57"/>
  <c r="I24" i="57"/>
  <c r="I23" i="57"/>
  <c r="I20" i="57"/>
  <c r="I8" i="57"/>
  <c r="I6" i="57"/>
  <c r="E22" i="57"/>
  <c r="E10" i="57"/>
  <c r="H10" i="57" s="1"/>
  <c r="E78" i="57"/>
  <c r="E87" i="57" s="1"/>
  <c r="J35" i="59" l="1"/>
  <c r="J40" i="59" s="1"/>
  <c r="F60" i="59" s="1"/>
  <c r="F63" i="59" s="1"/>
  <c r="G65" i="59" s="1"/>
  <c r="E22" i="59"/>
  <c r="E31" i="59"/>
  <c r="E20" i="59"/>
  <c r="E33" i="59"/>
  <c r="E6" i="59"/>
  <c r="E10" i="59"/>
  <c r="I15" i="57"/>
  <c r="I10" i="57"/>
  <c r="G17" i="57"/>
  <c r="H15" i="57"/>
  <c r="H17" i="57"/>
  <c r="I16" i="57"/>
  <c r="I13" i="57"/>
  <c r="E35" i="57"/>
  <c r="D8" i="57" s="1"/>
  <c r="G63" i="59" l="1"/>
  <c r="E35" i="59"/>
  <c r="G81" i="59"/>
  <c r="G68" i="59"/>
  <c r="G80" i="59"/>
  <c r="G79" i="59"/>
  <c r="G77" i="59"/>
  <c r="G76" i="59"/>
  <c r="G82" i="59"/>
  <c r="G75" i="59"/>
  <c r="G70" i="59"/>
  <c r="G74" i="59"/>
  <c r="G69" i="59"/>
  <c r="G86" i="59"/>
  <c r="G73" i="59"/>
  <c r="G85" i="59"/>
  <c r="G72" i="59"/>
  <c r="G84" i="59"/>
  <c r="G71" i="59"/>
  <c r="G83" i="59"/>
  <c r="I18" i="57"/>
  <c r="I35" i="57" s="1"/>
  <c r="I40" i="57" s="1"/>
  <c r="E60" i="57" s="1"/>
  <c r="D27" i="57"/>
  <c r="D22" i="57"/>
  <c r="D33" i="57"/>
  <c r="D31" i="57"/>
  <c r="D29" i="57"/>
  <c r="D10" i="57"/>
  <c r="D20" i="57"/>
  <c r="D6" i="57"/>
  <c r="G87" i="59" l="1"/>
  <c r="J87" i="59" s="1"/>
  <c r="G78" i="59"/>
  <c r="J78" i="59" s="1"/>
  <c r="J91" i="59" s="1"/>
  <c r="E63" i="57"/>
  <c r="F65" i="57" s="1"/>
  <c r="D35" i="57"/>
  <c r="J93" i="59" l="1"/>
  <c r="J96" i="59" s="1"/>
  <c r="F85" i="57"/>
  <c r="F63" i="57"/>
  <c r="F99" i="59" l="1"/>
  <c r="J97" i="59"/>
  <c r="J98" i="59" s="1"/>
  <c r="F86" i="57"/>
  <c r="F83" i="57"/>
  <c r="F84" i="57"/>
  <c r="F82" i="57"/>
  <c r="F68" i="57"/>
  <c r="F70" i="57"/>
  <c r="F81" i="57"/>
  <c r="F77" i="57"/>
  <c r="F80" i="57"/>
  <c r="F76" i="57"/>
  <c r="F74" i="57"/>
  <c r="F72" i="57"/>
  <c r="F71" i="57"/>
  <c r="F73" i="57"/>
  <c r="F69" i="57"/>
  <c r="F79" i="57"/>
  <c r="F75" i="57"/>
  <c r="F87" i="57" l="1"/>
  <c r="I87" i="57" s="1"/>
  <c r="F78" i="57"/>
  <c r="I78" i="57" s="1"/>
  <c r="I91" i="57" l="1"/>
  <c r="I93" i="57" s="1"/>
  <c r="I96" i="57" s="1"/>
  <c r="E99" i="57" l="1"/>
  <c r="I97" i="57"/>
  <c r="I98" i="57" s="1"/>
</calcChain>
</file>

<file path=xl/sharedStrings.xml><?xml version="1.0" encoding="utf-8"?>
<sst xmlns="http://schemas.openxmlformats.org/spreadsheetml/2006/main" count="244" uniqueCount="134">
  <si>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</si>
  <si>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</si>
  <si>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</si>
  <si>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</si>
  <si>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</si>
  <si>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</si>
  <si>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</si>
  <si>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</si>
  <si>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</si>
  <si>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</si>
  <si>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</si>
  <si>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</si>
  <si>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</si>
  <si>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</si>
  <si>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</si>
  <si>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</si>
  <si>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</si>
  <si>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</si>
  <si>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</si>
  <si>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</si>
  <si>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</si>
  <si>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</si>
  <si>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</si>
  <si>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</si>
  <si>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</si>
  <si>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</si>
  <si>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</si>
  <si>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</si>
  <si>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</si>
  <si>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</si>
  <si>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</si>
  <si>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</si>
  <si>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</si>
  <si>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</si>
  <si>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</si>
  <si>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</si>
  <si>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</si>
  <si>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</si>
  <si>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</si>
  <si>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8 Örtliche Bauaufsicht, Dokumentation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</si>
  <si>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</si>
  <si>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</si>
  <si>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</si>
  <si>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</si>
  <si>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</si>
  <si>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</si>
  <si>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BMGL in €</t>
  </si>
  <si>
    <t>Nutzungsspezifische Ausstattung</t>
  </si>
  <si>
    <t>LPH 7 Begleitung der Bauausführung</t>
  </si>
  <si>
    <t>LPH 9 Objektbetreuung</t>
  </si>
  <si>
    <t>ERK %</t>
  </si>
  <si>
    <t>Anforderungsmerkmale/Bewertungspunkte</t>
  </si>
  <si>
    <t>KGR 2 + KGR 4 =</t>
  </si>
  <si>
    <t>LPH 1 Grundlagenanalyse</t>
  </si>
  <si>
    <t>Prozentanteil an Errichtungskosten (netto, inkl. NK)</t>
  </si>
  <si>
    <t>Ermittlung Bemessungsgrundlage (BMGL)</t>
  </si>
  <si>
    <r>
      <t xml:space="preserve">PLANUNGSLEISTUNGEN </t>
    </r>
    <r>
      <rPr>
        <sz val="10"/>
        <color indexed="8"/>
        <rFont val="Arial"/>
        <family val="2"/>
      </rPr>
      <t>(GP)</t>
    </r>
  </si>
  <si>
    <t>Stundenpool (optionale Leistungen)</t>
  </si>
  <si>
    <t>Errichtungskosten in €</t>
  </si>
  <si>
    <t>Einbaumöbel</t>
  </si>
  <si>
    <t>Serienmöbel</t>
  </si>
  <si>
    <t>LM.VM</t>
  </si>
  <si>
    <r>
      <t xml:space="preserve">mitzuverarbeitende Bausubstanz (Umbau) – </t>
    </r>
    <r>
      <rPr>
        <b/>
        <sz val="10"/>
        <color rgb="FF000000"/>
        <rFont val="Arial"/>
        <family val="2"/>
      </rPr>
      <t xml:space="preserve"> BAU</t>
    </r>
  </si>
  <si>
    <t>mitzuverarbeitende Bausubstanz (Umbau) –  TECHNIK</t>
  </si>
  <si>
    <t>NEBENKOSTEN</t>
  </si>
  <si>
    <t>mehr als 20 Nutzer, Planungsbeteiligte</t>
  </si>
  <si>
    <t>starke terminliche Verdichtung</t>
  </si>
  <si>
    <t>mehr als 50 Ausführungsbeteiligte</t>
  </si>
  <si>
    <t>Projekte über 100 Mio €</t>
  </si>
  <si>
    <t>wenn KGR 3 &lt; 50% von KGR 2 + KGR 4 → KGR 3 fließt zu 100% in BMGL ein</t>
  </si>
  <si>
    <t>wenn KGR3 &gt; 50% von KGR2 + KGR4 → Abminderung BMGL KGR3</t>
  </si>
  <si>
    <t>gering          durchschnitt.          hoch</t>
  </si>
  <si>
    <t>25% =</t>
  </si>
  <si>
    <t>Zusammenstellung / Bearbeitung eines Raumbuches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</si>
  <si>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0,0370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+ 0,63]</t>
    </r>
  </si>
  <si>
    <r>
      <t>%-Satz für IB [h</t>
    </r>
    <r>
      <rPr>
        <vertAlign val="subscript"/>
        <sz val="10"/>
        <rFont val="Arial"/>
        <family val="2"/>
      </rPr>
      <t>IB</t>
    </r>
    <r>
      <rPr>
        <sz val="10"/>
        <rFont val="Arial"/>
        <family val="2"/>
      </rPr>
      <t xml:space="preserve"> = 29,0 x (BMGL)</t>
    </r>
    <r>
      <rPr>
        <vertAlign val="superscript"/>
        <sz val="10"/>
        <rFont val="Arial"/>
        <family val="2"/>
      </rPr>
      <t>(-0,092)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</si>
  <si>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Ingenieurbauwerke nach LM.IB.2023</t>
  </si>
  <si>
    <t>8 bis 42</t>
  </si>
  <si>
    <r>
      <t>Vergütung V</t>
    </r>
    <r>
      <rPr>
        <vertAlign val="subscript"/>
        <sz val="10"/>
        <rFont val="Arial"/>
        <family val="2"/>
      </rPr>
      <t>IB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IB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 xml:space="preserve">LPH  </t>
    </r>
    <r>
      <rPr>
        <i/>
        <sz val="10"/>
        <rFont val="Arial"/>
        <family val="2"/>
      </rPr>
      <t>(inkl. Umbauzuschlag)</t>
    </r>
  </si>
  <si>
    <t>Summe Ingenieurbauwerke ohne Nebenkosten</t>
  </si>
  <si>
    <t>Summe Ingenieurbauwerke  netto inkl. NK</t>
  </si>
  <si>
    <t>Summe Ingenieurbauwerke  brutto</t>
  </si>
  <si>
    <r>
      <rPr>
        <b/>
        <sz val="8"/>
        <color indexed="8"/>
        <rFont val="Arial"/>
        <family val="2"/>
      </rPr>
      <t xml:space="preserve">Ingenieurbauwerke
</t>
    </r>
    <r>
      <rPr>
        <sz val="8"/>
        <color indexed="8"/>
        <rFont val="Arial"/>
        <family val="2"/>
      </rPr>
      <t>nach VM.IB.2023</t>
    </r>
  </si>
  <si>
    <t>0 bis 5</t>
  </si>
  <si>
    <t>0 bis 3</t>
  </si>
  <si>
    <t>PROJEKTSTATISTIK:</t>
  </si>
  <si>
    <t>Projekt:</t>
  </si>
  <si>
    <t>Projektart:</t>
  </si>
  <si>
    <t>Adresse:</t>
  </si>
  <si>
    <t>BFK</t>
  </si>
  <si>
    <t>BGF oi</t>
  </si>
  <si>
    <t>BGF ui</t>
  </si>
  <si>
    <t>BRI oi</t>
  </si>
  <si>
    <t>BRI ui</t>
  </si>
  <si>
    <t>Summe aktivierte BIM Anwendungsfälle
mit Eintrag von "x" wird die jeweilige Anwendung aktiviert und zur Berechnung addiert</t>
  </si>
  <si>
    <t>2.1. BIM-Bestandserfassung</t>
  </si>
  <si>
    <t>2.2. BIM-Baugrunderfassung</t>
  </si>
  <si>
    <t>2.3. BIM-Planung LPH 2-4</t>
  </si>
  <si>
    <t>2.4. BIM-Koordinierung (PL-PS A)</t>
  </si>
  <si>
    <t>2.4. BIM-Koordinierung (BGK B)</t>
  </si>
  <si>
    <t>2.4. BIM-Koordinierung (BFK C)</t>
  </si>
  <si>
    <t>2.5. BIM-Bemessung und Nachweisführung</t>
  </si>
  <si>
    <t>2.7. BIM-Visualisierung</t>
  </si>
  <si>
    <t>2.8. BIM-unterstützte Mengenermittlung</t>
  </si>
  <si>
    <t>2.9. BIM-unterstützte Kostenermittlung</t>
  </si>
  <si>
    <t>2.10. BIM-Bauphasensimulation</t>
  </si>
  <si>
    <t>2.11 .BIM-Raumbuch/Anlagenbuch</t>
  </si>
  <si>
    <t>2.12. BIM-basiertes Behördenverfahren</t>
  </si>
  <si>
    <t>2.13. LV-Erstellung mit BIM</t>
  </si>
  <si>
    <t>2.14. BIM-Ausführungsplanung</t>
  </si>
  <si>
    <t>2.15. BIM-Werks- und Montageplanung</t>
  </si>
  <si>
    <t>2.16. BIM-unterstützter Arbeits- und 
         Gesundheitsschutz</t>
  </si>
  <si>
    <t>2.17. BIM-Modelländerungen</t>
  </si>
  <si>
    <t>2.18. BIM-unterstützte Bauüberwachung</t>
  </si>
  <si>
    <t>2.20. BIM-Baufortschrittskontrolle</t>
  </si>
  <si>
    <t>2.21. BIM-Bauabrechnung</t>
  </si>
  <si>
    <t>2.23.  BIM-As-Built-Modelle</t>
  </si>
  <si>
    <t>x -&gt;</t>
  </si>
  <si>
    <t>x</t>
  </si>
  <si>
    <t>mit BIM</t>
  </si>
  <si>
    <t xml:space="preserve">2.22. BIM-Bestandsdokumentation für 
         behördliche Nachweisführungen </t>
  </si>
  <si>
    <t>2.19. BIM-Mangelmanagement in der 
           Bauabwicklung</t>
  </si>
  <si>
    <t>2.6. BIM-Nachweisführungen und 
        Zertifizierungen</t>
  </si>
  <si>
    <r>
      <t>Prozentsatz beauftragter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</si>
  <si>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Bauteilkatalog zusätzlich zum oa. Raumbuch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</si>
  <si>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</si>
  <si>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Zusatz Nachweise Nachhaltigkeit</t>
  </si>
  <si>
    <t>Zusatz vertiefte Kostenschätzung (vKS)</t>
  </si>
  <si>
    <t>Zusatz viertiefte Kostenberechnung (vKB)</t>
  </si>
  <si>
    <t>Zusatz Bearbeitung von Wandabwicklungen in LPH3</t>
  </si>
  <si>
    <t>Zusatz Fortschreibung von Wandabwicklungen in LPH5</t>
  </si>
  <si>
    <t>Lean Construction Management in LPH 8</t>
  </si>
  <si>
    <t>Umbauzuschlag nach AR.18 (2) und IB.11</t>
  </si>
  <si>
    <r>
      <rPr>
        <b/>
        <sz val="8"/>
        <color indexed="8"/>
        <rFont val="Arial"/>
        <family val="2"/>
      </rPr>
      <t xml:space="preserve">Ingenieurbauwerke + BIM
</t>
    </r>
    <r>
      <rPr>
        <sz val="8"/>
        <color indexed="8"/>
        <rFont val="Arial"/>
        <family val="2"/>
      </rPr>
      <t>nach VM.IB.2023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</si>
</sst>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_-* #,##0.0000_-;\-* #,##0.0000_-;_-* &quot;-&quot;??_-;_-@_-"/>
    <numFmt numFmtId="170" formatCode="#,##0\ &quot;€&quot;"/>
    <numFmt numFmtId="171" formatCode="0.0%"/>
    <numFmt numFmtId="172" formatCode="#,##0\ &quot;h&quot;"/>
    <numFmt numFmtId="173" formatCode="#,##0.00\ &quot;€/h&quot;"/>
    <numFmt numFmtId="174" formatCode="0.0000%"/>
    <numFmt numFmtId="175" formatCode="_-* #,##0_-;\-* #,##0_-;_-* &quot;-&quot;??_-;_-@_-"/>
  </numFmts>
  <fonts count="6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9"/>
      <color theme="1" tint="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10"/>
      <color rgb="FF000000"/>
      <name val="Arial"/>
      <family val="2"/>
    </font>
    <font>
      <sz val="8.5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sz val="14"/>
      <color indexed="8"/>
      <name val="Wingdings 3"/>
      <family val="1"/>
      <charset val="2"/>
    </font>
    <font>
      <sz val="8"/>
      <color theme="1" tint="0.499984740745262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1"/>
      <color rgb="FF00B050"/>
      <name val="Arial"/>
      <family val="2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6" applyNumberFormat="0" applyAlignment="0" applyProtection="0"/>
    <xf numFmtId="0" fontId="28" fillId="8" borderId="7" applyNumberFormat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9" fillId="9" borderId="7" applyNumberFormat="0" applyAlignment="0" applyProtection="0"/>
    <xf numFmtId="0" fontId="30" fillId="0" borderId="8" applyNumberFormat="0" applyFill="0" applyAlignment="0" applyProtection="0"/>
    <xf numFmtId="0" fontId="3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2" fillId="11" borderId="0" applyNumberFormat="0" applyBorder="0" applyAlignment="0" applyProtection="0"/>
    <xf numFmtId="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12" borderId="0" applyNumberFormat="0" applyBorder="0" applyAlignment="0" applyProtection="0"/>
    <xf numFmtId="0" fontId="25" fillId="13" borderId="9" applyNumberFormat="0" applyFont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14" borderId="0" applyNumberFormat="0" applyBorder="0" applyAlignment="0" applyProtection="0"/>
    <xf numFmtId="0" fontId="25" fillId="0" borderId="0"/>
    <xf numFmtId="0" fontId="2" fillId="0" borderId="0"/>
    <xf numFmtId="0" fontId="4" fillId="0" borderId="0"/>
    <xf numFmtId="0" fontId="25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14" applyNumberFormat="0" applyAlignment="0" applyProtection="0"/>
    <xf numFmtId="43" fontId="25" fillId="0" borderId="0" applyFont="0" applyFill="0" applyBorder="0" applyAlignment="0" applyProtection="0"/>
  </cellStyleXfs>
  <cellXfs count="285">
    <xf numFmtId="0" fontId="0" fillId="0" borderId="0" xfId="0"/>
    <xf numFmtId="0" fontId="6" fillId="0" borderId="0" xfId="36" applyFont="1" applyAlignment="1">
      <alignment vertical="center"/>
    </xf>
    <xf numFmtId="0" fontId="13" fillId="0" borderId="0" xfId="36" applyFont="1" applyAlignment="1">
      <alignment vertical="center"/>
    </xf>
    <xf numFmtId="0" fontId="14" fillId="0" borderId="0" xfId="36" applyFont="1" applyAlignment="1">
      <alignment vertical="center"/>
    </xf>
    <xf numFmtId="10" fontId="14" fillId="0" borderId="0" xfId="36" applyNumberFormat="1" applyFont="1" applyAlignment="1">
      <alignment horizontal="center" vertical="center"/>
    </xf>
    <xf numFmtId="0" fontId="2" fillId="0" borderId="0" xfId="32" applyAlignment="1">
      <alignment vertical="center"/>
    </xf>
    <xf numFmtId="0" fontId="2" fillId="0" borderId="2" xfId="32" applyBorder="1" applyAlignment="1">
      <alignment vertical="center"/>
    </xf>
    <xf numFmtId="0" fontId="2" fillId="0" borderId="3" xfId="32" applyBorder="1" applyAlignment="1">
      <alignment vertical="center"/>
    </xf>
    <xf numFmtId="10" fontId="14" fillId="0" borderId="0" xfId="36" applyNumberFormat="1" applyFont="1" applyAlignment="1">
      <alignment horizontal="right" vertical="center"/>
    </xf>
    <xf numFmtId="0" fontId="13" fillId="0" borderId="2" xfId="36" applyFont="1" applyBorder="1" applyAlignment="1">
      <alignment vertical="center"/>
    </xf>
    <xf numFmtId="0" fontId="6" fillId="0" borderId="2" xfId="36" applyFont="1" applyBorder="1" applyAlignment="1">
      <alignment vertical="center"/>
    </xf>
    <xf numFmtId="0" fontId="9" fillId="16" borderId="15" xfId="36" applyFont="1" applyFill="1" applyBorder="1" applyAlignment="1">
      <alignment vertical="center"/>
    </xf>
    <xf numFmtId="3" fontId="14" fillId="0" borderId="0" xfId="36" applyNumberFormat="1" applyFont="1" applyAlignment="1">
      <alignment horizontal="right" vertical="center"/>
    </xf>
    <xf numFmtId="4" fontId="2" fillId="16" borderId="0" xfId="32" applyNumberFormat="1" applyFill="1" applyAlignment="1">
      <alignment vertical="center"/>
    </xf>
    <xf numFmtId="4" fontId="2" fillId="0" borderId="0" xfId="32" applyNumberFormat="1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3" fontId="14" fillId="0" borderId="5" xfId="36" applyNumberFormat="1" applyFont="1" applyBorder="1" applyAlignment="1">
      <alignment vertical="center"/>
    </xf>
    <xf numFmtId="0" fontId="1" fillId="16" borderId="4" xfId="33" applyFont="1" applyFill="1" applyBorder="1" applyAlignment="1">
      <alignment vertical="center"/>
    </xf>
    <xf numFmtId="0" fontId="2" fillId="16" borderId="4" xfId="33" applyFill="1" applyBorder="1" applyAlignment="1">
      <alignment horizontal="right" vertical="center"/>
    </xf>
    <xf numFmtId="0" fontId="2" fillId="0" borderId="0" xfId="33" applyAlignment="1">
      <alignment vertical="center"/>
    </xf>
    <xf numFmtId="0" fontId="1" fillId="0" borderId="0" xfId="33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3" applyFont="1" applyAlignment="1">
      <alignment vertical="center"/>
    </xf>
    <xf numFmtId="166" fontId="1" fillId="0" borderId="0" xfId="23" applyNumberFormat="1" applyFont="1" applyFill="1" applyAlignment="1" applyProtection="1">
      <alignment horizontal="right" vertical="center"/>
    </xf>
    <xf numFmtId="0" fontId="2" fillId="0" borderId="2" xfId="33" applyBorder="1" applyAlignment="1">
      <alignment vertical="center"/>
    </xf>
    <xf numFmtId="166" fontId="1" fillId="0" borderId="2" xfId="33" applyNumberFormat="1" applyFont="1" applyBorder="1" applyAlignment="1">
      <alignment horizontal="right" vertical="center"/>
    </xf>
    <xf numFmtId="166" fontId="1" fillId="0" borderId="0" xfId="33" applyNumberFormat="1" applyFont="1" applyAlignment="1">
      <alignment horizontal="right" vertical="center"/>
    </xf>
    <xf numFmtId="0" fontId="42" fillId="0" borderId="0" xfId="33" applyFont="1" applyAlignment="1">
      <alignment vertical="center"/>
    </xf>
    <xf numFmtId="10" fontId="2" fillId="0" borderId="0" xfId="33" applyNumberFormat="1" applyAlignment="1">
      <alignment horizontal="right" vertical="center"/>
    </xf>
    <xf numFmtId="0" fontId="42" fillId="0" borderId="2" xfId="33" applyFont="1" applyBorder="1" applyAlignment="1">
      <alignment vertical="center"/>
    </xf>
    <xf numFmtId="168" fontId="2" fillId="0" borderId="0" xfId="33" applyNumberFormat="1" applyAlignment="1">
      <alignment vertical="center"/>
    </xf>
    <xf numFmtId="168" fontId="2" fillId="0" borderId="2" xfId="33" applyNumberFormat="1" applyBorder="1" applyAlignment="1">
      <alignment vertical="center"/>
    </xf>
    <xf numFmtId="168" fontId="10" fillId="0" borderId="0" xfId="33" applyNumberFormat="1" applyFont="1" applyAlignment="1">
      <alignment horizontal="right" vertical="center"/>
    </xf>
    <xf numFmtId="10" fontId="1" fillId="0" borderId="0" xfId="23" applyNumberFormat="1" applyFont="1" applyFill="1" applyAlignment="1" applyProtection="1">
      <alignment horizontal="right" vertical="center"/>
    </xf>
    <xf numFmtId="42" fontId="10" fillId="18" borderId="0" xfId="33" applyNumberFormat="1" applyFont="1" applyFill="1" applyAlignment="1">
      <alignment horizontal="right" vertical="center"/>
    </xf>
    <xf numFmtId="171" fontId="5" fillId="0" borderId="15" xfId="36" applyNumberFormat="1" applyFont="1" applyBorder="1" applyAlignment="1">
      <alignment horizontal="right" vertical="center"/>
    </xf>
    <xf numFmtId="171" fontId="5" fillId="0" borderId="0" xfId="36" applyNumberFormat="1" applyFont="1" applyAlignment="1">
      <alignment horizontal="right" vertical="center"/>
    </xf>
    <xf numFmtId="10" fontId="2" fillId="17" borderId="19" xfId="33" applyNumberFormat="1" applyFill="1" applyBorder="1" applyAlignment="1" applyProtection="1">
      <alignment horizontal="right" vertical="center"/>
      <protection locked="0"/>
    </xf>
    <xf numFmtId="10" fontId="2" fillId="17" borderId="18" xfId="33" applyNumberFormat="1" applyFill="1" applyBorder="1" applyAlignment="1" applyProtection="1">
      <alignment horizontal="right" vertical="center"/>
      <protection locked="0"/>
    </xf>
    <xf numFmtId="10" fontId="2" fillId="17" borderId="20" xfId="33" applyNumberFormat="1" applyFill="1" applyBorder="1" applyAlignment="1" applyProtection="1">
      <alignment horizontal="right" vertical="center"/>
      <protection locked="0"/>
    </xf>
    <xf numFmtId="173" fontId="2" fillId="17" borderId="0" xfId="33" applyNumberFormat="1" applyFill="1" applyAlignment="1" applyProtection="1">
      <alignment horizontal="right" vertical="center"/>
      <protection locked="0"/>
    </xf>
    <xf numFmtId="174" fontId="1" fillId="16" borderId="0" xfId="23" applyNumberFormat="1" applyFont="1" applyFill="1" applyAlignment="1" applyProtection="1">
      <alignment horizontal="right" vertical="center"/>
    </xf>
    <xf numFmtId="42" fontId="8" fillId="16" borderId="2" xfId="32" applyNumberFormat="1" applyFont="1" applyFill="1" applyBorder="1" applyAlignment="1">
      <alignment vertical="center"/>
    </xf>
    <xf numFmtId="10" fontId="49" fillId="0" borderId="0" xfId="23" applyNumberFormat="1" applyFont="1" applyAlignment="1">
      <alignment horizontal="right" vertical="center"/>
    </xf>
    <xf numFmtId="10" fontId="49" fillId="0" borderId="2" xfId="23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50" fillId="0" borderId="0" xfId="12" applyNumberFormat="1" applyFont="1" applyAlignment="1">
      <alignment horizontal="right" vertical="center"/>
    </xf>
    <xf numFmtId="1" fontId="9" fillId="16" borderId="0" xfId="36" applyNumberFormat="1" applyFont="1" applyFill="1" applyAlignment="1">
      <alignment vertical="center"/>
    </xf>
    <xf numFmtId="3" fontId="16" fillId="0" borderId="0" xfId="36" applyNumberFormat="1" applyFont="1" applyAlignment="1">
      <alignment horizontal="right" vertical="center"/>
    </xf>
    <xf numFmtId="3" fontId="14" fillId="0" borderId="0" xfId="36" applyNumberFormat="1" applyFont="1" applyAlignment="1">
      <alignment vertical="center"/>
    </xf>
    <xf numFmtId="0" fontId="9" fillId="0" borderId="15" xfId="36" applyFont="1" applyBorder="1" applyAlignment="1">
      <alignment vertical="center"/>
    </xf>
    <xf numFmtId="10" fontId="2" fillId="0" borderId="0" xfId="33" applyNumberFormat="1" applyAlignment="1" applyProtection="1">
      <alignment horizontal="right" vertical="center"/>
      <protection locked="0"/>
    </xf>
    <xf numFmtId="42" fontId="10" fillId="0" borderId="0" xfId="33" applyNumberFormat="1" applyFont="1" applyAlignment="1">
      <alignment horizontal="right" vertical="center"/>
    </xf>
    <xf numFmtId="10" fontId="43" fillId="0" borderId="0" xfId="23" applyNumberFormat="1" applyFont="1" applyFill="1" applyAlignment="1" applyProtection="1">
      <alignment horizontal="right" vertical="center"/>
    </xf>
    <xf numFmtId="10" fontId="23" fillId="0" borderId="0" xfId="12" applyNumberFormat="1" applyFont="1" applyFill="1" applyBorder="1" applyAlignment="1" applyProtection="1">
      <alignment horizontal="right" vertical="center"/>
    </xf>
    <xf numFmtId="0" fontId="49" fillId="0" borderId="0" xfId="33" applyFont="1" applyAlignment="1">
      <alignment horizontal="center" vertical="center"/>
    </xf>
    <xf numFmtId="166" fontId="1" fillId="0" borderId="0" xfId="23" applyNumberFormat="1" applyFont="1" applyFill="1" applyBorder="1" applyAlignment="1" applyProtection="1">
      <alignment horizontal="right" vertical="center"/>
    </xf>
    <xf numFmtId="10" fontId="1" fillId="0" borderId="0" xfId="23" applyNumberFormat="1" applyFont="1" applyFill="1" applyBorder="1" applyAlignment="1" applyProtection="1">
      <alignment horizontal="right" vertical="center"/>
    </xf>
    <xf numFmtId="3" fontId="14" fillId="0" borderId="0" xfId="36" applyNumberFormat="1" applyFont="1" applyAlignment="1">
      <alignment horizontal="center" vertical="center"/>
    </xf>
    <xf numFmtId="3" fontId="13" fillId="0" borderId="0" xfId="36" applyNumberFormat="1" applyFont="1" applyAlignment="1">
      <alignment vertical="center"/>
    </xf>
    <xf numFmtId="3" fontId="5" fillId="0" borderId="0" xfId="36" applyNumberFormat="1" applyFont="1" applyAlignment="1">
      <alignment vertical="center"/>
    </xf>
    <xf numFmtId="0" fontId="2" fillId="0" borderId="0" xfId="33" applyAlignment="1">
      <alignment horizontal="right" vertical="center"/>
    </xf>
    <xf numFmtId="0" fontId="9" fillId="0" borderId="24" xfId="36" applyFont="1" applyBorder="1" applyAlignment="1">
      <alignment vertical="center"/>
    </xf>
    <xf numFmtId="0" fontId="13" fillId="0" borderId="24" xfId="36" applyFont="1" applyBorder="1" applyAlignment="1">
      <alignment vertical="center"/>
    </xf>
    <xf numFmtId="175" fontId="8" fillId="17" borderId="18" xfId="45" applyNumberFormat="1" applyFont="1" applyFill="1" applyBorder="1" applyAlignment="1" applyProtection="1">
      <alignment vertical="center"/>
      <protection locked="0"/>
    </xf>
    <xf numFmtId="42" fontId="9" fillId="16" borderId="0" xfId="32" applyNumberFormat="1" applyFont="1" applyFill="1" applyAlignment="1">
      <alignment vertical="center"/>
    </xf>
    <xf numFmtId="1" fontId="9" fillId="16" borderId="19" xfId="36" applyNumberFormat="1" applyFont="1" applyFill="1" applyBorder="1" applyAlignment="1">
      <alignment vertical="center"/>
    </xf>
    <xf numFmtId="1" fontId="3" fillId="0" borderId="15" xfId="36" applyNumberFormat="1" applyFont="1" applyBorder="1" applyAlignment="1">
      <alignment vertical="center"/>
    </xf>
    <xf numFmtId="164" fontId="5" fillId="0" borderId="16" xfId="36" applyNumberFormat="1" applyFont="1" applyBorder="1" applyAlignment="1">
      <alignment horizontal="left" vertical="center"/>
    </xf>
    <xf numFmtId="0" fontId="5" fillId="0" borderId="16" xfId="36" applyFont="1" applyBorder="1" applyAlignment="1">
      <alignment vertical="center"/>
    </xf>
    <xf numFmtId="171" fontId="5" fillId="0" borderId="16" xfId="36" applyNumberFormat="1" applyFont="1" applyBorder="1" applyAlignment="1">
      <alignment horizontal="right" vertical="center"/>
    </xf>
    <xf numFmtId="0" fontId="5" fillId="0" borderId="0" xfId="36" applyFont="1" applyAlignment="1">
      <alignment vertical="center"/>
    </xf>
    <xf numFmtId="0" fontId="0" fillId="0" borderId="0" xfId="0" applyAlignment="1">
      <alignment vertical="center"/>
    </xf>
    <xf numFmtId="1" fontId="3" fillId="0" borderId="24" xfId="36" applyNumberFormat="1" applyFont="1" applyBorder="1" applyAlignment="1">
      <alignment vertical="center"/>
    </xf>
    <xf numFmtId="164" fontId="5" fillId="0" borderId="17" xfId="36" applyNumberFormat="1" applyFont="1" applyBorder="1" applyAlignment="1">
      <alignment horizontal="left" vertical="center"/>
    </xf>
    <xf numFmtId="0" fontId="5" fillId="0" borderId="17" xfId="36" applyFont="1" applyBorder="1" applyAlignment="1">
      <alignment vertical="center"/>
    </xf>
    <xf numFmtId="171" fontId="5" fillId="0" borderId="17" xfId="36" applyNumberFormat="1" applyFont="1" applyBorder="1" applyAlignment="1">
      <alignment horizontal="right" vertical="center"/>
    </xf>
    <xf numFmtId="9" fontId="5" fillId="0" borderId="0" xfId="36" applyNumberFormat="1" applyFont="1" applyAlignment="1">
      <alignment horizontal="right" vertical="center"/>
    </xf>
    <xf numFmtId="0" fontId="5" fillId="0" borderId="30" xfId="36" applyFont="1" applyBorder="1" applyAlignment="1">
      <alignment vertical="center"/>
    </xf>
    <xf numFmtId="171" fontId="5" fillId="0" borderId="30" xfId="36" applyNumberFormat="1" applyFont="1" applyBorder="1" applyAlignment="1">
      <alignment horizontal="right" vertical="center"/>
    </xf>
    <xf numFmtId="1" fontId="5" fillId="0" borderId="15" xfId="36" applyNumberFormat="1" applyFont="1" applyBorder="1" applyAlignment="1">
      <alignment vertical="center"/>
    </xf>
    <xf numFmtId="165" fontId="5" fillId="0" borderId="16" xfId="36" applyNumberFormat="1" applyFont="1" applyBorder="1" applyAlignment="1">
      <alignment horizontal="left" vertical="center"/>
    </xf>
    <xf numFmtId="0" fontId="5" fillId="0" borderId="27" xfId="36" applyFont="1" applyBorder="1" applyAlignment="1">
      <alignment vertical="center"/>
    </xf>
    <xf numFmtId="9" fontId="5" fillId="17" borderId="0" xfId="36" applyNumberFormat="1" applyFont="1" applyFill="1" applyAlignment="1" applyProtection="1">
      <alignment horizontal="right" vertical="center"/>
      <protection locked="0"/>
    </xf>
    <xf numFmtId="0" fontId="54" fillId="0" borderId="0" xfId="0" applyFont="1" applyAlignment="1">
      <alignment vertical="center"/>
    </xf>
    <xf numFmtId="0" fontId="5" fillId="0" borderId="24" xfId="36" applyFont="1" applyBorder="1" applyAlignment="1">
      <alignment vertical="center"/>
    </xf>
    <xf numFmtId="0" fontId="5" fillId="0" borderId="17" xfId="36" applyFont="1" applyBorder="1" applyAlignment="1">
      <alignment horizontal="left" vertical="center"/>
    </xf>
    <xf numFmtId="0" fontId="9" fillId="0" borderId="0" xfId="36" applyFont="1" applyAlignment="1">
      <alignment horizontal="left" vertical="center"/>
    </xf>
    <xf numFmtId="0" fontId="5" fillId="0" borderId="0" xfId="36" applyFont="1" applyAlignment="1">
      <alignment horizontal="left" vertical="center"/>
    </xf>
    <xf numFmtId="0" fontId="6" fillId="0" borderId="0" xfId="36" applyFont="1" applyAlignment="1">
      <alignment horizontal="left" vertical="center"/>
    </xf>
    <xf numFmtId="3" fontId="5" fillId="0" borderId="0" xfId="36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5" fontId="8" fillId="17" borderId="15" xfId="45" applyNumberFormat="1" applyFont="1" applyFill="1" applyBorder="1" applyAlignment="1" applyProtection="1">
      <alignment vertical="center"/>
      <protection locked="0"/>
    </xf>
    <xf numFmtId="175" fontId="8" fillId="16" borderId="0" xfId="45" applyNumberFormat="1" applyFont="1" applyFill="1" applyAlignment="1">
      <alignment vertical="center"/>
    </xf>
    <xf numFmtId="1" fontId="5" fillId="0" borderId="0" xfId="36" applyNumberFormat="1" applyFont="1" applyAlignment="1">
      <alignment horizontal="left" vertical="center"/>
    </xf>
    <xf numFmtId="175" fontId="8" fillId="0" borderId="0" xfId="45" applyNumberFormat="1" applyFont="1" applyBorder="1" applyAlignment="1">
      <alignment horizontal="right" vertical="center"/>
    </xf>
    <xf numFmtId="175" fontId="8" fillId="0" borderId="0" xfId="45" applyNumberFormat="1" applyFont="1" applyAlignment="1">
      <alignment horizontal="right" vertical="center"/>
    </xf>
    <xf numFmtId="175" fontId="8" fillId="0" borderId="0" xfId="45" applyNumberFormat="1" applyFont="1" applyBorder="1" applyAlignment="1">
      <alignment vertical="center"/>
    </xf>
    <xf numFmtId="175" fontId="8" fillId="0" borderId="0" xfId="45" applyNumberFormat="1" applyFont="1" applyAlignment="1">
      <alignment vertical="center"/>
    </xf>
    <xf numFmtId="175" fontId="8" fillId="16" borderId="0" xfId="45" applyNumberFormat="1" applyFont="1" applyFill="1" applyBorder="1" applyAlignment="1">
      <alignment vertical="center"/>
    </xf>
    <xf numFmtId="9" fontId="52" fillId="16" borderId="0" xfId="36" applyNumberFormat="1" applyFont="1" applyFill="1" applyAlignment="1">
      <alignment horizontal="right" vertical="center"/>
    </xf>
    <xf numFmtId="9" fontId="6" fillId="0" borderId="0" xfId="36" applyNumberFormat="1" applyFont="1" applyAlignment="1">
      <alignment horizontal="right" vertical="center"/>
    </xf>
    <xf numFmtId="175" fontId="8" fillId="16" borderId="19" xfId="45" applyNumberFormat="1" applyFont="1" applyFill="1" applyBorder="1" applyAlignment="1">
      <alignment vertical="center"/>
    </xf>
    <xf numFmtId="1" fontId="5" fillId="0" borderId="0" xfId="36" applyNumberFormat="1" applyFont="1" applyAlignment="1">
      <alignment horizontal="center" vertical="center"/>
    </xf>
    <xf numFmtId="164" fontId="5" fillId="0" borderId="0" xfId="36" applyNumberFormat="1" applyFont="1" applyAlignment="1">
      <alignment horizontal="left" vertical="center"/>
    </xf>
    <xf numFmtId="10" fontId="5" fillId="0" borderId="0" xfId="36" applyNumberFormat="1" applyFont="1" applyAlignment="1">
      <alignment vertical="center"/>
    </xf>
    <xf numFmtId="175" fontId="5" fillId="0" borderId="0" xfId="45" applyNumberFormat="1" applyFont="1" applyAlignment="1">
      <alignment vertical="center"/>
    </xf>
    <xf numFmtId="0" fontId="1" fillId="16" borderId="0" xfId="36" applyFont="1" applyFill="1" applyAlignment="1">
      <alignment horizontal="left" vertical="center"/>
    </xf>
    <xf numFmtId="0" fontId="19" fillId="16" borderId="0" xfId="36" applyFont="1" applyFill="1" applyAlignment="1">
      <alignment vertical="center"/>
    </xf>
    <xf numFmtId="9" fontId="2" fillId="16" borderId="0" xfId="36" applyNumberFormat="1" applyFont="1" applyFill="1" applyAlignment="1">
      <alignment vertical="center"/>
    </xf>
    <xf numFmtId="175" fontId="1" fillId="16" borderId="0" xfId="45" applyNumberFormat="1" applyFont="1" applyFill="1" applyBorder="1" applyAlignment="1">
      <alignment horizontal="right" vertical="center"/>
    </xf>
    <xf numFmtId="0" fontId="5" fillId="16" borderId="0" xfId="36" applyFont="1" applyFill="1" applyAlignment="1">
      <alignment vertical="center"/>
    </xf>
    <xf numFmtId="9" fontId="5" fillId="16" borderId="0" xfId="36" applyNumberFormat="1" applyFont="1" applyFill="1" applyAlignment="1">
      <alignment horizontal="center" vertical="center"/>
    </xf>
    <xf numFmtId="170" fontId="1" fillId="0" borderId="0" xfId="36" applyNumberFormat="1" applyFont="1" applyAlignment="1">
      <alignment horizontal="right" vertical="center"/>
    </xf>
    <xf numFmtId="0" fontId="17" fillId="0" borderId="0" xfId="36" applyFont="1" applyAlignment="1">
      <alignment horizontal="left" vertical="center"/>
    </xf>
    <xf numFmtId="10" fontId="5" fillId="0" borderId="0" xfId="36" applyNumberFormat="1" applyFont="1" applyAlignment="1">
      <alignment horizontal="right" vertical="center"/>
    </xf>
    <xf numFmtId="9" fontId="8" fillId="17" borderId="18" xfId="36" applyNumberFormat="1" applyFont="1" applyFill="1" applyBorder="1" applyAlignment="1" applyProtection="1">
      <alignment horizontal="right" vertical="center"/>
      <protection locked="0"/>
    </xf>
    <xf numFmtId="175" fontId="8" fillId="16" borderId="28" xfId="45" applyNumberFormat="1" applyFont="1" applyFill="1" applyBorder="1" applyAlignment="1">
      <alignment vertical="center"/>
    </xf>
    <xf numFmtId="175" fontId="8" fillId="16" borderId="29" xfId="45" applyNumberFormat="1" applyFont="1" applyFill="1" applyBorder="1" applyAlignment="1">
      <alignment vertical="center"/>
    </xf>
    <xf numFmtId="0" fontId="43" fillId="18" borderId="0" xfId="36" applyFont="1" applyFill="1" applyAlignment="1">
      <alignment horizontal="left" vertical="center"/>
    </xf>
    <xf numFmtId="0" fontId="46" fillId="18" borderId="0" xfId="36" applyFont="1" applyFill="1" applyAlignment="1">
      <alignment vertical="center"/>
    </xf>
    <xf numFmtId="3" fontId="47" fillId="18" borderId="0" xfId="36" applyNumberFormat="1" applyFont="1" applyFill="1" applyAlignment="1">
      <alignment horizontal="center" vertical="center"/>
    </xf>
    <xf numFmtId="175" fontId="43" fillId="18" borderId="21" xfId="45" applyNumberFormat="1" applyFont="1" applyFill="1" applyBorder="1" applyAlignment="1">
      <alignment horizontal="right" vertical="center"/>
    </xf>
    <xf numFmtId="0" fontId="46" fillId="0" borderId="0" xfId="36" applyFont="1" applyAlignment="1">
      <alignment vertical="center"/>
    </xf>
    <xf numFmtId="0" fontId="15" fillId="0" borderId="0" xfId="36" applyFont="1" applyAlignment="1">
      <alignment vertical="center"/>
    </xf>
    <xf numFmtId="0" fontId="6" fillId="0" borderId="2" xfId="36" applyFont="1" applyBorder="1" applyAlignment="1">
      <alignment horizontal="left" vertical="center"/>
    </xf>
    <xf numFmtId="0" fontId="5" fillId="0" borderId="2" xfId="36" applyFont="1" applyBorder="1" applyAlignment="1">
      <alignment vertical="center"/>
    </xf>
    <xf numFmtId="0" fontId="6" fillId="0" borderId="3" xfId="36" applyFont="1" applyBorder="1" applyAlignment="1">
      <alignment horizontal="left" vertical="center"/>
    </xf>
    <xf numFmtId="0" fontId="5" fillId="0" borderId="3" xfId="36" applyFont="1" applyBorder="1" applyAlignment="1">
      <alignment vertical="center"/>
    </xf>
    <xf numFmtId="0" fontId="5" fillId="0" borderId="3" xfId="36" applyFont="1" applyBorder="1" applyAlignment="1">
      <alignment horizontal="left" vertical="center"/>
    </xf>
    <xf numFmtId="0" fontId="48" fillId="0" borderId="0" xfId="36" applyFont="1" applyAlignment="1">
      <alignment vertical="center"/>
    </xf>
    <xf numFmtId="42" fontId="2" fillId="0" borderId="0" xfId="32" applyNumberFormat="1" applyAlignment="1">
      <alignment vertical="center"/>
    </xf>
    <xf numFmtId="0" fontId="1" fillId="16" borderId="0" xfId="32" applyFont="1" applyFill="1" applyAlignment="1">
      <alignment vertical="center"/>
    </xf>
    <xf numFmtId="166" fontId="1" fillId="16" borderId="0" xfId="32" applyNumberFormat="1" applyFont="1" applyFill="1" applyAlignment="1">
      <alignment vertical="center"/>
    </xf>
    <xf numFmtId="0" fontId="2" fillId="16" borderId="0" xfId="32" applyFill="1" applyAlignment="1">
      <alignment vertical="center"/>
    </xf>
    <xf numFmtId="42" fontId="1" fillId="16" borderId="0" xfId="32" applyNumberFormat="1" applyFont="1" applyFill="1" applyAlignment="1">
      <alignment vertical="center"/>
    </xf>
    <xf numFmtId="0" fontId="8" fillId="0" borderId="0" xfId="36" applyFont="1" applyAlignment="1">
      <alignment vertical="center"/>
    </xf>
    <xf numFmtId="172" fontId="8" fillId="17" borderId="22" xfId="36" applyNumberFormat="1" applyFont="1" applyFill="1" applyBorder="1" applyAlignment="1" applyProtection="1">
      <alignment vertical="center"/>
      <protection locked="0"/>
    </xf>
    <xf numFmtId="9" fontId="5" fillId="0" borderId="0" xfId="36" applyNumberFormat="1" applyFont="1" applyAlignment="1">
      <alignment vertical="center"/>
    </xf>
    <xf numFmtId="0" fontId="1" fillId="16" borderId="0" xfId="32" applyFont="1" applyFill="1" applyAlignment="1">
      <alignment horizontal="right" vertical="center"/>
    </xf>
    <xf numFmtId="168" fontId="20" fillId="16" borderId="0" xfId="32" applyNumberFormat="1" applyFont="1" applyFill="1" applyAlignment="1">
      <alignment vertical="center"/>
    </xf>
    <xf numFmtId="9" fontId="2" fillId="16" borderId="0" xfId="32" applyNumberFormat="1" applyFill="1" applyAlignment="1">
      <alignment vertical="center"/>
    </xf>
    <xf numFmtId="0" fontId="10" fillId="0" borderId="0" xfId="32" applyFont="1" applyAlignment="1">
      <alignment horizontal="right" vertical="center"/>
    </xf>
    <xf numFmtId="0" fontId="2" fillId="0" borderId="0" xfId="32" applyAlignment="1">
      <alignment horizontal="right" vertical="center"/>
    </xf>
    <xf numFmtId="166" fontId="2" fillId="0" borderId="0" xfId="32" applyNumberFormat="1" applyAlignment="1">
      <alignment vertical="center"/>
    </xf>
    <xf numFmtId="168" fontId="2" fillId="0" borderId="0" xfId="32" applyNumberFormat="1" applyAlignment="1">
      <alignment vertical="center"/>
    </xf>
    <xf numFmtId="168" fontId="7" fillId="0" borderId="0" xfId="32" applyNumberFormat="1" applyFont="1" applyAlignment="1">
      <alignment vertical="center"/>
    </xf>
    <xf numFmtId="9" fontId="2" fillId="0" borderId="0" xfId="32" applyNumberFormat="1" applyAlignment="1">
      <alignment horizontal="center" vertical="center"/>
    </xf>
    <xf numFmtId="166" fontId="2" fillId="0" borderId="0" xfId="32" applyNumberFormat="1" applyAlignment="1">
      <alignment horizontal="left" vertical="center"/>
    </xf>
    <xf numFmtId="10" fontId="2" fillId="17" borderId="0" xfId="32" applyNumberFormat="1" applyFill="1" applyAlignment="1" applyProtection="1">
      <alignment horizontal="right" vertical="center"/>
      <protection locked="0"/>
    </xf>
    <xf numFmtId="42" fontId="1" fillId="0" borderId="0" xfId="32" applyNumberFormat="1" applyFont="1" applyAlignment="1">
      <alignment vertical="center"/>
    </xf>
    <xf numFmtId="10" fontId="2" fillId="0" borderId="0" xfId="32" applyNumberFormat="1" applyAlignment="1">
      <alignment horizontal="right" vertical="center"/>
    </xf>
    <xf numFmtId="0" fontId="2" fillId="0" borderId="4" xfId="32" applyBorder="1" applyAlignment="1">
      <alignment vertical="center"/>
    </xf>
    <xf numFmtId="0" fontId="2" fillId="0" borderId="4" xfId="32" applyBorder="1" applyAlignment="1">
      <alignment horizontal="right" vertical="center"/>
    </xf>
    <xf numFmtId="166" fontId="2" fillId="0" borderId="4" xfId="32" applyNumberFormat="1" applyBorder="1" applyAlignment="1">
      <alignment vertical="center"/>
    </xf>
    <xf numFmtId="167" fontId="7" fillId="0" borderId="4" xfId="32" applyNumberFormat="1" applyFont="1" applyBorder="1" applyAlignment="1">
      <alignment vertical="center"/>
    </xf>
    <xf numFmtId="10" fontId="2" fillId="0" borderId="4" xfId="32" applyNumberFormat="1" applyBorder="1" applyAlignment="1">
      <alignment horizontal="center" vertical="center"/>
    </xf>
    <xf numFmtId="42" fontId="2" fillId="0" borderId="4" xfId="32" applyNumberFormat="1" applyBorder="1" applyAlignment="1">
      <alignment vertical="center"/>
    </xf>
    <xf numFmtId="10" fontId="2" fillId="0" borderId="0" xfId="32" applyNumberFormat="1" applyAlignment="1">
      <alignment horizontal="center" vertical="center"/>
    </xf>
    <xf numFmtId="167" fontId="7" fillId="0" borderId="0" xfId="32" applyNumberFormat="1" applyFont="1" applyAlignment="1">
      <alignment vertical="center"/>
    </xf>
    <xf numFmtId="0" fontId="1" fillId="0" borderId="0" xfId="32" applyFont="1" applyAlignment="1">
      <alignment vertical="center"/>
    </xf>
    <xf numFmtId="0" fontId="1" fillId="0" borderId="0" xfId="32" applyFont="1" applyAlignment="1">
      <alignment horizontal="right" vertical="center"/>
    </xf>
    <xf numFmtId="166" fontId="1" fillId="0" borderId="0" xfId="32" applyNumberFormat="1" applyFont="1" applyAlignment="1">
      <alignment vertical="center"/>
    </xf>
    <xf numFmtId="0" fontId="43" fillId="18" borderId="0" xfId="32" applyFont="1" applyFill="1" applyAlignment="1">
      <alignment vertical="center"/>
    </xf>
    <xf numFmtId="0" fontId="43" fillId="18" borderId="0" xfId="32" applyFont="1" applyFill="1" applyAlignment="1">
      <alignment horizontal="right" vertical="center"/>
    </xf>
    <xf numFmtId="166" fontId="43" fillId="18" borderId="0" xfId="32" applyNumberFormat="1" applyFont="1" applyFill="1" applyAlignment="1">
      <alignment vertical="center"/>
    </xf>
    <xf numFmtId="9" fontId="44" fillId="18" borderId="0" xfId="32" applyNumberFormat="1" applyFont="1" applyFill="1" applyAlignment="1">
      <alignment horizontal="center" vertical="center"/>
    </xf>
    <xf numFmtId="167" fontId="45" fillId="18" borderId="0" xfId="32" applyNumberFormat="1" applyFont="1" applyFill="1" applyAlignment="1">
      <alignment vertical="center"/>
    </xf>
    <xf numFmtId="42" fontId="43" fillId="18" borderId="0" xfId="32" applyNumberFormat="1" applyFont="1" applyFill="1" applyAlignment="1">
      <alignment vertical="center"/>
    </xf>
    <xf numFmtId="9" fontId="44" fillId="0" borderId="0" xfId="32" applyNumberFormat="1" applyFont="1" applyAlignment="1">
      <alignment horizontal="center" vertical="center"/>
    </xf>
    <xf numFmtId="0" fontId="53" fillId="0" borderId="0" xfId="36" applyFont="1" applyAlignment="1">
      <alignment vertical="center"/>
    </xf>
    <xf numFmtId="0" fontId="55" fillId="0" borderId="0" xfId="36" applyFont="1" applyAlignment="1">
      <alignment horizontal="left" vertical="center"/>
    </xf>
    <xf numFmtId="174" fontId="53" fillId="0" borderId="0" xfId="23" applyNumberFormat="1" applyFont="1" applyAlignment="1" applyProtection="1">
      <alignment vertical="center"/>
    </xf>
    <xf numFmtId="10" fontId="53" fillId="0" borderId="0" xfId="23" applyNumberFormat="1" applyFont="1" applyAlignment="1" applyProtection="1">
      <alignment vertical="center"/>
    </xf>
    <xf numFmtId="0" fontId="56" fillId="0" borderId="0" xfId="0" applyFont="1" applyAlignment="1">
      <alignment vertical="center"/>
    </xf>
    <xf numFmtId="175" fontId="8" fillId="17" borderId="25" xfId="45" applyNumberFormat="1" applyFont="1" applyFill="1" applyBorder="1" applyAlignment="1" applyProtection="1">
      <alignment vertical="center"/>
      <protection locked="0"/>
    </xf>
    <xf numFmtId="175" fontId="8" fillId="17" borderId="26" xfId="45" applyNumberFormat="1" applyFont="1" applyFill="1" applyBorder="1" applyAlignment="1" applyProtection="1">
      <alignment vertical="center"/>
      <protection locked="0"/>
    </xf>
    <xf numFmtId="175" fontId="8" fillId="16" borderId="18" xfId="45" applyNumberFormat="1" applyFont="1" applyFill="1" applyBorder="1" applyAlignment="1">
      <alignment vertical="center"/>
    </xf>
    <xf numFmtId="175" fontId="8" fillId="16" borderId="23" xfId="45" applyNumberFormat="1" applyFont="1" applyFill="1" applyBorder="1" applyAlignment="1">
      <alignment vertical="center"/>
    </xf>
    <xf numFmtId="0" fontId="2" fillId="0" borderId="0" xfId="33" applyAlignment="1">
      <alignment horizontal="left" vertical="top"/>
    </xf>
    <xf numFmtId="0" fontId="2" fillId="0" borderId="0" xfId="33" applyAlignment="1">
      <alignment vertical="top"/>
    </xf>
    <xf numFmtId="0" fontId="2" fillId="0" borderId="0" xfId="32" applyAlignment="1">
      <alignment vertical="top"/>
    </xf>
    <xf numFmtId="10" fontId="50" fillId="0" borderId="0" xfId="36" applyNumberFormat="1" applyFont="1" applyAlignment="1">
      <alignment vertical="top"/>
    </xf>
    <xf numFmtId="10" fontId="2" fillId="0" borderId="5" xfId="33" applyNumberFormat="1" applyBorder="1" applyAlignment="1">
      <alignment horizontal="right" vertical="top"/>
    </xf>
    <xf numFmtId="168" fontId="8" fillId="0" borderId="0" xfId="33" applyNumberFormat="1" applyFont="1" applyAlignment="1">
      <alignment vertical="top"/>
    </xf>
    <xf numFmtId="10" fontId="2" fillId="0" borderId="0" xfId="33" applyNumberForma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36" applyFont="1" applyAlignment="1">
      <alignment vertical="top"/>
    </xf>
    <xf numFmtId="10" fontId="2" fillId="0" borderId="2" xfId="33" applyNumberFormat="1" applyBorder="1" applyAlignment="1" applyProtection="1">
      <alignment horizontal="right" vertical="center"/>
      <protection locked="0"/>
    </xf>
    <xf numFmtId="42" fontId="2" fillId="0" borderId="2" xfId="32" applyNumberFormat="1" applyBorder="1" applyAlignment="1">
      <alignment vertical="center"/>
    </xf>
    <xf numFmtId="42" fontId="8" fillId="0" borderId="0" xfId="32" applyNumberFormat="1" applyFont="1" applyAlignment="1">
      <alignment vertical="center"/>
    </xf>
    <xf numFmtId="1" fontId="3" fillId="17" borderId="19" xfId="12" applyNumberFormat="1" applyFont="1" applyFill="1" applyBorder="1" applyAlignment="1" applyProtection="1">
      <alignment horizontal="center" vertical="center"/>
    </xf>
    <xf numFmtId="0" fontId="5" fillId="17" borderId="19" xfId="36" applyFont="1" applyFill="1" applyBorder="1" applyAlignment="1">
      <alignment vertical="center"/>
    </xf>
    <xf numFmtId="1" fontId="3" fillId="17" borderId="18" xfId="12" applyNumberFormat="1" applyFont="1" applyFill="1" applyBorder="1" applyAlignment="1" applyProtection="1">
      <alignment horizontal="center" vertical="center"/>
    </xf>
    <xf numFmtId="0" fontId="5" fillId="17" borderId="18" xfId="36" applyFont="1" applyFill="1" applyBorder="1" applyAlignment="1">
      <alignment vertical="center"/>
    </xf>
    <xf numFmtId="1" fontId="5" fillId="17" borderId="19" xfId="12" applyNumberFormat="1" applyFont="1" applyFill="1" applyBorder="1" applyAlignment="1" applyProtection="1">
      <alignment horizontal="center" vertical="center"/>
    </xf>
    <xf numFmtId="1" fontId="5" fillId="17" borderId="18" xfId="12" applyNumberFormat="1" applyFont="1" applyFill="1" applyBorder="1" applyAlignment="1" applyProtection="1">
      <alignment horizontal="center" vertical="center"/>
    </xf>
    <xf numFmtId="9" fontId="5" fillId="17" borderId="22" xfId="36" applyNumberFormat="1" applyFont="1" applyFill="1" applyBorder="1" applyAlignment="1" applyProtection="1">
      <alignment horizontal="right" vertical="center"/>
      <protection locked="0"/>
    </xf>
    <xf numFmtId="9" fontId="5" fillId="17" borderId="34" xfId="36" applyNumberFormat="1" applyFont="1" applyFill="1" applyBorder="1" applyAlignment="1" applyProtection="1">
      <alignment horizontal="right" vertical="center"/>
      <protection locked="0"/>
    </xf>
    <xf numFmtId="175" fontId="8" fillId="16" borderId="21" xfId="45" applyNumberFormat="1" applyFont="1" applyFill="1" applyBorder="1" applyAlignment="1">
      <alignment vertical="center"/>
    </xf>
    <xf numFmtId="175" fontId="2" fillId="16" borderId="21" xfId="45" applyNumberFormat="1" applyFont="1" applyFill="1" applyBorder="1" applyAlignment="1">
      <alignment vertical="center"/>
    </xf>
    <xf numFmtId="175" fontId="5" fillId="0" borderId="0" xfId="45" applyNumberFormat="1" applyFont="1" applyBorder="1" applyAlignment="1" applyProtection="1">
      <alignment horizontal="right" vertical="center"/>
    </xf>
    <xf numFmtId="0" fontId="21" fillId="0" borderId="0" xfId="36" applyFont="1" applyAlignment="1">
      <alignment horizontal="left" vertical="center" indent="2"/>
    </xf>
    <xf numFmtId="0" fontId="53" fillId="0" borderId="0" xfId="36" applyFont="1" applyAlignment="1">
      <alignment horizontal="right" vertical="center"/>
    </xf>
    <xf numFmtId="0" fontId="5" fillId="0" borderId="0" xfId="36" applyFont="1" applyAlignment="1">
      <alignment horizontal="right" vertical="center"/>
    </xf>
    <xf numFmtId="175" fontId="8" fillId="0" borderId="21" xfId="45" applyNumberFormat="1" applyFont="1" applyFill="1" applyBorder="1" applyAlignment="1" applyProtection="1">
      <alignment horizontal="right" vertical="center"/>
    </xf>
    <xf numFmtId="175" fontId="5" fillId="0" borderId="0" xfId="36" applyNumberFormat="1" applyFont="1" applyAlignment="1">
      <alignment vertical="center"/>
    </xf>
    <xf numFmtId="175" fontId="8" fillId="0" borderId="21" xfId="45" applyNumberFormat="1" applyFont="1" applyFill="1" applyBorder="1" applyAlignment="1" applyProtection="1">
      <alignment vertical="center"/>
    </xf>
    <xf numFmtId="10" fontId="49" fillId="0" borderId="0" xfId="23" applyNumberFormat="1" applyFont="1" applyBorder="1" applyAlignment="1">
      <alignment horizontal="right" vertical="center"/>
    </xf>
    <xf numFmtId="0" fontId="5" fillId="0" borderId="0" xfId="36" applyFont="1"/>
    <xf numFmtId="3" fontId="5" fillId="0" borderId="0" xfId="36" applyNumberFormat="1" applyFont="1" applyAlignment="1">
      <alignment horizontal="right"/>
    </xf>
    <xf numFmtId="0" fontId="59" fillId="0" borderId="0" xfId="0" applyFont="1"/>
    <xf numFmtId="0" fontId="5" fillId="0" borderId="0" xfId="36" applyFont="1" applyAlignment="1">
      <alignment horizontal="left"/>
    </xf>
    <xf numFmtId="0" fontId="59" fillId="0" borderId="0" xfId="0" applyFont="1" applyAlignment="1">
      <alignment horizontal="left"/>
    </xf>
    <xf numFmtId="0" fontId="60" fillId="0" borderId="38" xfId="36" applyFont="1" applyBorder="1" applyAlignment="1">
      <alignment horizontal="left" vertical="center"/>
    </xf>
    <xf numFmtId="0" fontId="60" fillId="0" borderId="0" xfId="36" applyFont="1" applyAlignment="1">
      <alignment horizontal="left" vertical="center"/>
    </xf>
    <xf numFmtId="0" fontId="13" fillId="0" borderId="39" xfId="36" applyFont="1" applyBorder="1" applyAlignment="1">
      <alignment vertical="center"/>
    </xf>
    <xf numFmtId="0" fontId="14" fillId="0" borderId="39" xfId="36" applyFont="1" applyBorder="1" applyAlignment="1">
      <alignment vertical="center"/>
    </xf>
    <xf numFmtId="3" fontId="5" fillId="0" borderId="0" xfId="36" applyNumberFormat="1" applyFont="1"/>
    <xf numFmtId="0" fontId="5" fillId="0" borderId="39" xfId="36" applyFont="1" applyBorder="1"/>
    <xf numFmtId="0" fontId="60" fillId="0" borderId="0" xfId="36" applyFont="1" applyAlignment="1">
      <alignment vertical="center"/>
    </xf>
    <xf numFmtId="0" fontId="60" fillId="0" borderId="0" xfId="36" applyFont="1"/>
    <xf numFmtId="0" fontId="62" fillId="0" borderId="0" xfId="0" applyFont="1" applyAlignment="1">
      <alignment horizontal="justify" vertical="center"/>
    </xf>
    <xf numFmtId="3" fontId="14" fillId="0" borderId="0" xfId="36" applyNumberFormat="1" applyFont="1" applyAlignment="1" applyProtection="1">
      <alignment horizontal="center" vertical="center"/>
      <protection locked="0"/>
    </xf>
    <xf numFmtId="0" fontId="59" fillId="0" borderId="0" xfId="0" applyFont="1" applyAlignment="1">
      <alignment vertical="center"/>
    </xf>
    <xf numFmtId="0" fontId="5" fillId="0" borderId="41" xfId="36" applyFont="1" applyBorder="1"/>
    <xf numFmtId="0" fontId="59" fillId="0" borderId="0" xfId="0" applyFont="1" applyAlignment="1">
      <alignment vertical="top"/>
    </xf>
    <xf numFmtId="0" fontId="62" fillId="0" borderId="42" xfId="0" applyFont="1" applyBorder="1" applyAlignment="1">
      <alignment horizontal="center" textRotation="90" wrapText="1"/>
    </xf>
    <xf numFmtId="0" fontId="62" fillId="0" borderId="43" xfId="0" applyFont="1" applyBorder="1" applyAlignment="1">
      <alignment horizontal="center" textRotation="90" wrapText="1"/>
    </xf>
    <xf numFmtId="0" fontId="62" fillId="0" borderId="44" xfId="0" applyFont="1" applyBorder="1" applyAlignment="1">
      <alignment horizontal="center" textRotation="90" wrapText="1"/>
    </xf>
    <xf numFmtId="0" fontId="2" fillId="0" borderId="0" xfId="32"/>
    <xf numFmtId="0" fontId="61" fillId="0" borderId="42" xfId="0" applyFont="1" applyBorder="1" applyAlignment="1">
      <alignment horizontal="center" vertical="center"/>
    </xf>
    <xf numFmtId="0" fontId="61" fillId="0" borderId="42" xfId="0" applyFont="1" applyBorder="1" applyAlignment="1" applyProtection="1">
      <alignment horizontal="center" vertical="center"/>
      <protection locked="0"/>
    </xf>
    <xf numFmtId="10" fontId="2" fillId="0" borderId="45" xfId="23" applyNumberFormat="1" applyFont="1" applyBorder="1" applyAlignment="1">
      <alignment horizontal="right" vertical="center"/>
    </xf>
    <xf numFmtId="10" fontId="2" fillId="0" borderId="45" xfId="33" applyNumberFormat="1" applyBorder="1" applyAlignment="1" applyProtection="1">
      <alignment horizontal="right" vertical="center"/>
      <protection locked="0"/>
    </xf>
    <xf numFmtId="10" fontId="2" fillId="0" borderId="0" xfId="23" applyNumberFormat="1" applyFont="1" applyFill="1" applyAlignment="1" applyProtection="1">
      <alignment horizontal="right" vertical="center"/>
    </xf>
    <xf numFmtId="0" fontId="23" fillId="0" borderId="0" xfId="36" applyFont="1"/>
    <xf numFmtId="0" fontId="62" fillId="0" borderId="0" xfId="0" applyFont="1" applyAlignment="1">
      <alignment horizontal="center" textRotation="90" wrapText="1"/>
    </xf>
    <xf numFmtId="0" fontId="60" fillId="0" borderId="38" xfId="36" applyFont="1" applyBorder="1" applyAlignment="1">
      <alignment vertical="center"/>
    </xf>
    <xf numFmtId="0" fontId="13" fillId="0" borderId="36" xfId="36" applyFont="1" applyBorder="1" applyAlignment="1">
      <alignment vertical="center"/>
    </xf>
    <xf numFmtId="0" fontId="13" fillId="0" borderId="37" xfId="36" applyFont="1" applyBorder="1" applyAlignment="1">
      <alignment vertical="center"/>
    </xf>
    <xf numFmtId="0" fontId="13" fillId="0" borderId="38" xfId="36" applyFont="1" applyBorder="1" applyAlignment="1">
      <alignment vertical="center"/>
    </xf>
    <xf numFmtId="0" fontId="5" fillId="0" borderId="38" xfId="36" applyFont="1" applyBorder="1"/>
    <xf numFmtId="0" fontId="60" fillId="0" borderId="39" xfId="36" applyFont="1" applyBorder="1" applyAlignment="1">
      <alignment vertical="center"/>
    </xf>
    <xf numFmtId="0" fontId="61" fillId="0" borderId="39" xfId="0" applyFont="1" applyBorder="1" applyProtection="1">
      <protection locked="0"/>
    </xf>
    <xf numFmtId="0" fontId="60" fillId="0" borderId="4" xfId="36" applyFont="1" applyBorder="1" applyAlignment="1">
      <alignment horizontal="left" vertical="center"/>
    </xf>
    <xf numFmtId="0" fontId="60" fillId="0" borderId="4" xfId="36" applyFont="1" applyBorder="1"/>
    <xf numFmtId="0" fontId="60" fillId="0" borderId="35" xfId="36" applyFont="1" applyBorder="1" applyAlignment="1">
      <alignment vertical="center"/>
    </xf>
    <xf numFmtId="0" fontId="13" fillId="0" borderId="38" xfId="36" applyFont="1" applyBorder="1" applyAlignment="1">
      <alignment horizontal="left" vertical="center"/>
    </xf>
    <xf numFmtId="0" fontId="5" fillId="0" borderId="40" xfId="36" applyFont="1" applyBorder="1"/>
    <xf numFmtId="0" fontId="13" fillId="0" borderId="0" xfId="36" applyFont="1" applyAlignment="1">
      <alignment horizontal="left" vertical="center"/>
    </xf>
    <xf numFmtId="0" fontId="60" fillId="0" borderId="0" xfId="36" applyFont="1" applyAlignment="1">
      <alignment horizontal="left"/>
    </xf>
    <xf numFmtId="0" fontId="60" fillId="17" borderId="0" xfId="36" applyFont="1" applyFill="1" applyAlignment="1">
      <alignment vertical="center"/>
    </xf>
    <xf numFmtId="0" fontId="61" fillId="0" borderId="0" xfId="0" applyFont="1" applyProtection="1">
      <protection locked="0"/>
    </xf>
    <xf numFmtId="164" fontId="9" fillId="16" borderId="19" xfId="36" applyNumberFormat="1" applyFont="1" applyFill="1" applyBorder="1" applyAlignment="1">
      <alignment horizontal="left" vertical="center"/>
    </xf>
    <xf numFmtId="164" fontId="9" fillId="16" borderId="23" xfId="36" applyNumberFormat="1" applyFont="1" applyFill="1" applyBorder="1" applyAlignment="1">
      <alignment horizontal="left" vertical="center"/>
    </xf>
    <xf numFmtId="10" fontId="2" fillId="0" borderId="2" xfId="33" applyNumberFormat="1" applyBorder="1" applyAlignment="1">
      <alignment horizontal="right" vertical="center"/>
    </xf>
    <xf numFmtId="4" fontId="2" fillId="16" borderId="19" xfId="32" applyNumberFormat="1" applyFill="1" applyBorder="1" applyAlignment="1">
      <alignment vertical="center"/>
    </xf>
    <xf numFmtId="174" fontId="1" fillId="16" borderId="18" xfId="23" applyNumberFormat="1" applyFont="1" applyFill="1" applyBorder="1" applyAlignment="1" applyProtection="1">
      <alignment horizontal="right" vertical="center"/>
    </xf>
    <xf numFmtId="1" fontId="3" fillId="0" borderId="18" xfId="12" applyNumberFormat="1" applyFont="1" applyFill="1" applyBorder="1" applyAlignment="1" applyProtection="1">
      <alignment horizontal="center" vertical="center"/>
    </xf>
    <xf numFmtId="0" fontId="3" fillId="0" borderId="0" xfId="32" applyFont="1" applyAlignment="1">
      <alignment vertical="center"/>
    </xf>
    <xf numFmtId="0" fontId="3" fillId="0" borderId="0" xfId="33" applyFont="1" applyAlignment="1">
      <alignment horizontal="left" vertical="center"/>
    </xf>
    <xf numFmtId="0" fontId="3" fillId="0" borderId="2" xfId="33" applyFont="1" applyBorder="1" applyAlignment="1">
      <alignment horizontal="left" vertical="center"/>
    </xf>
    <xf numFmtId="10" fontId="8" fillId="17" borderId="0" xfId="12" applyNumberFormat="1" applyFont="1" applyFill="1" applyBorder="1" applyAlignment="1" applyProtection="1">
      <alignment horizontal="right" vertical="center"/>
      <protection locked="0"/>
    </xf>
    <xf numFmtId="0" fontId="2" fillId="0" borderId="5" xfId="33" applyBorder="1" applyAlignment="1">
      <alignment horizontal="left" vertical="center" wrapText="1"/>
    </xf>
    <xf numFmtId="10" fontId="16" fillId="0" borderId="0" xfId="36" applyNumberFormat="1" applyFont="1" applyAlignment="1">
      <alignment horizontal="right" wrapText="1"/>
    </xf>
    <xf numFmtId="1" fontId="9" fillId="16" borderId="0" xfId="36" applyNumberFormat="1" applyFont="1" applyFill="1" applyAlignment="1">
      <alignment horizontal="left" vertical="center"/>
    </xf>
    <xf numFmtId="175" fontId="57" fillId="0" borderId="0" xfId="45" applyNumberFormat="1" applyFont="1" applyBorder="1" applyAlignment="1" applyProtection="1">
      <alignment horizontal="center" vertical="center"/>
    </xf>
    <xf numFmtId="10" fontId="58" fillId="0" borderId="0" xfId="36" applyNumberFormat="1" applyFont="1" applyAlignment="1">
      <alignment horizontal="center" vertical="center"/>
    </xf>
    <xf numFmtId="164" fontId="9" fillId="16" borderId="33" xfId="36" applyNumberFormat="1" applyFont="1" applyFill="1" applyBorder="1" applyAlignment="1">
      <alignment horizontal="left" vertical="center"/>
    </xf>
    <xf numFmtId="164" fontId="9" fillId="16" borderId="32" xfId="36" applyNumberFormat="1" applyFont="1" applyFill="1" applyBorder="1" applyAlignment="1">
      <alignment horizontal="left" vertical="center"/>
    </xf>
    <xf numFmtId="164" fontId="9" fillId="16" borderId="19" xfId="36" applyNumberFormat="1" applyFont="1" applyFill="1" applyBorder="1" applyAlignment="1">
      <alignment horizontal="left" vertical="center"/>
    </xf>
    <xf numFmtId="164" fontId="9" fillId="16" borderId="31" xfId="36" applyNumberFormat="1" applyFont="1" applyFill="1" applyBorder="1" applyAlignment="1">
      <alignment horizontal="left" vertical="center"/>
    </xf>
    <xf numFmtId="0" fontId="62" fillId="0" borderId="42" xfId="0" applyFont="1" applyBorder="1" applyAlignment="1">
      <alignment horizontal="center" textRotation="90" wrapText="1"/>
    </xf>
    <xf numFmtId="0" fontId="62" fillId="0" borderId="43" xfId="0" applyFont="1" applyBorder="1" applyAlignment="1">
      <alignment horizontal="center" textRotation="90" wrapText="1"/>
    </xf>
    <xf numFmtId="0" fontId="62" fillId="0" borderId="44" xfId="0" applyFont="1" applyBorder="1" applyAlignment="1">
      <alignment horizontal="center" textRotation="90" wrapText="1"/>
    </xf>
    <xf numFmtId="0" fontId="60" fillId="0" borderId="0" xfId="36" applyFont="1" applyAlignment="1">
      <alignment horizontal="left" vertical="center"/>
    </xf>
  </cellXfs>
  <cellStyles count="4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5" builtinId="3"/>
    <cellStyle name="Komma 2" xfId="19" xr:uid="{00000000-0005-0000-0000-000012000000}"/>
    <cellStyle name="Komma 2 2" xfId="20" xr:uid="{00000000-0005-0000-0000-000013000000}"/>
    <cellStyle name="Neutral" xfId="21" builtinId="28" customBuiltin="1"/>
    <cellStyle name="Notiz" xfId="22" builtinId="10" customBuiltin="1"/>
    <cellStyle name="Prozent" xfId="23" builtinId="5"/>
    <cellStyle name="Prozent 2" xfId="24" xr:uid="{00000000-0005-0000-0000-000017000000}"/>
    <cellStyle name="Prozent 2 2" xfId="25" xr:uid="{00000000-0005-0000-0000-000018000000}"/>
    <cellStyle name="Prozent 3" xfId="26" xr:uid="{00000000-0005-0000-0000-000019000000}"/>
    <cellStyle name="Schlecht" xfId="27" builtinId="27" customBuiltin="1"/>
    <cellStyle name="Standard" xfId="0" builtinId="0"/>
    <cellStyle name="Standard 2" xfId="28" xr:uid="{00000000-0005-0000-0000-00001C000000}"/>
    <cellStyle name="Standard 2 2" xfId="29" xr:uid="{00000000-0005-0000-0000-00001D000000}"/>
    <cellStyle name="Standard 3" xfId="30" xr:uid="{00000000-0005-0000-0000-00001E000000}"/>
    <cellStyle name="Standard 3 2" xfId="31" xr:uid="{00000000-0005-0000-0000-00001F000000}"/>
    <cellStyle name="Standard 3 3" xfId="32" xr:uid="{00000000-0005-0000-0000-000020000000}"/>
    <cellStyle name="Standard 4" xfId="33" xr:uid="{00000000-0005-0000-0000-000021000000}"/>
    <cellStyle name="Standard 5" xfId="34" xr:uid="{00000000-0005-0000-0000-000022000000}"/>
    <cellStyle name="Standard 5 2" xfId="35" xr:uid="{00000000-0005-0000-0000-000023000000}"/>
    <cellStyle name="Standard_K.Schätzung 2" xfId="36" xr:uid="{00000000-0005-0000-0000-000024000000}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12"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46" horiz="1" max="42" min="8" page="0" val="22"/>
</file>

<file path=xl/ctrlProps/ctrlProp10.xml><?xml version="1.0" encoding="utf-8"?>
<formControlPr xmlns="http://schemas.microsoft.com/office/spreadsheetml/2009/9/main" objectType="Scroll" dx="22" fmlaLink="$F$48" horiz="1" max="5" min="1" page="0"/>
</file>

<file path=xl/ctrlProps/ctrlProp11.xml><?xml version="1.0" encoding="utf-8"?>
<formControlPr xmlns="http://schemas.microsoft.com/office/spreadsheetml/2009/9/main" objectType="Scroll" dx="22" fmlaLink="$F$47" horiz="1" max="5" min="1" page="0" val="2"/>
</file>

<file path=xl/ctrlProps/ctrlProp12.xml><?xml version="1.0" encoding="utf-8"?>
<formControlPr xmlns="http://schemas.microsoft.com/office/spreadsheetml/2009/9/main" objectType="Scroll" dx="22" fmlaLink="$F$49" horiz="1" max="5" min="1" page="0" val="2"/>
</file>

<file path=xl/ctrlProps/ctrlProp13.xml><?xml version="1.0" encoding="utf-8"?>
<formControlPr xmlns="http://schemas.microsoft.com/office/spreadsheetml/2009/9/main" objectType="Scroll" dx="22" fmlaLink="$F$51" horiz="1" max="5" page="0" val="0"/>
</file>

<file path=xl/ctrlProps/ctrlProp14.xml><?xml version="1.0" encoding="utf-8"?>
<formControlPr xmlns="http://schemas.microsoft.com/office/spreadsheetml/2009/9/main" objectType="Scroll" dx="22" fmlaLink="$F$52" horiz="1" max="3" page="0" val="0"/>
</file>

<file path=xl/ctrlProps/ctrlProp15.xml><?xml version="1.0" encoding="utf-8"?>
<formControlPr xmlns="http://schemas.microsoft.com/office/spreadsheetml/2009/9/main" objectType="Scroll" dx="22" fmlaLink="$F$53" horiz="1" max="3" page="0" val="0"/>
</file>

<file path=xl/ctrlProps/ctrlProp16.xml><?xml version="1.0" encoding="utf-8"?>
<formControlPr xmlns="http://schemas.microsoft.com/office/spreadsheetml/2009/9/main" objectType="Scroll" dx="22" fmlaLink="$F$54" horiz="1" max="5" page="0" val="0"/>
</file>

<file path=xl/ctrlProps/ctrlProp2.xml><?xml version="1.0" encoding="utf-8"?>
<formControlPr xmlns="http://schemas.microsoft.com/office/spreadsheetml/2009/9/main" objectType="Scroll" dx="22" fmlaLink="$E$48" horiz="1" max="5" min="1" page="0"/>
</file>

<file path=xl/ctrlProps/ctrlProp3.xml><?xml version="1.0" encoding="utf-8"?>
<formControlPr xmlns="http://schemas.microsoft.com/office/spreadsheetml/2009/9/main" objectType="Scroll" dx="22" fmlaLink="$E$47" horiz="1" max="5" min="1" page="0" val="2"/>
</file>

<file path=xl/ctrlProps/ctrlProp4.xml><?xml version="1.0" encoding="utf-8"?>
<formControlPr xmlns="http://schemas.microsoft.com/office/spreadsheetml/2009/9/main" objectType="Scroll" dx="22" fmlaLink="$E$49" horiz="1" max="5" min="1" page="0" val="2"/>
</file>

<file path=xl/ctrlProps/ctrlProp5.xml><?xml version="1.0" encoding="utf-8"?>
<formControlPr xmlns="http://schemas.microsoft.com/office/spreadsheetml/2009/9/main" objectType="Scroll" dx="22" fmlaLink="$E$51" horiz="1" max="5" page="0" val="0"/>
</file>

<file path=xl/ctrlProps/ctrlProp6.xml><?xml version="1.0" encoding="utf-8"?>
<formControlPr xmlns="http://schemas.microsoft.com/office/spreadsheetml/2009/9/main" objectType="Scroll" dx="22" fmlaLink="$E$52" horiz="1" max="3" page="0" val="0"/>
</file>

<file path=xl/ctrlProps/ctrlProp7.xml><?xml version="1.0" encoding="utf-8"?>
<formControlPr xmlns="http://schemas.microsoft.com/office/spreadsheetml/2009/9/main" objectType="Scroll" dx="22" fmlaLink="$E$53" horiz="1" max="3" page="0" val="0"/>
</file>

<file path=xl/ctrlProps/ctrlProp8.xml><?xml version="1.0" encoding="utf-8"?>
<formControlPr xmlns="http://schemas.microsoft.com/office/spreadsheetml/2009/9/main" objectType="Scroll" dx="22" fmlaLink="$E$54" horiz="1" max="5" page="0" val="0"/>
</file>

<file path=xl/ctrlProps/ctrlProp9.xml><?xml version="1.0" encoding="utf-8"?>
<formControlPr xmlns="http://schemas.microsoft.com/office/spreadsheetml/2009/9/main" objectType="Scroll" dx="22" fmlaLink="$F$46" horiz="1" max="42" min="8" page="0" val="22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1522</xdr:colOff>
      <xdr:row>9</xdr:row>
      <xdr:rowOff>15565</xdr:rowOff>
    </xdr:from>
    <xdr:to>
      <xdr:col>5</xdr:col>
      <xdr:colOff>237999</xdr:colOff>
      <xdr:row>20</xdr:row>
      <xdr:rowOff>5953</xdr:rowOff>
    </xdr:to>
    <xdr:grpSp>
      <xdr:nvGrpSpPr>
        <xdr:cNvPr id="18601" name="Gruppieren 19">
          <a:extLst>
            <a:ext uri="{FF2B5EF4-FFF2-40B4-BE49-F238E27FC236}">
              <a16:creationId xmlns:a16="http://schemas.microsoft.com/office/drawing/2014/main" id="{00000000-0008-0000-0000-0000A9480000}"/>
            </a:ext>
          </a:extLst>
        </xdr:cNvPr>
        <xdr:cNvGrpSpPr>
          <a:grpSpLocks/>
        </xdr:cNvGrpSpPr>
      </xdr:nvGrpSpPr>
      <xdr:grpSpPr bwMode="auto">
        <a:xfrm>
          <a:off x="4773547" y="1091890"/>
          <a:ext cx="236477" cy="1495338"/>
          <a:chOff x="5416825" y="1956764"/>
          <a:chExt cx="653661" cy="1512612"/>
        </a:xfrm>
      </xdr:grpSpPr>
      <xdr:cxnSp macro="">
        <xdr:nvCxnSpPr>
          <xdr:cNvPr id="3" name="Gewinkelte Verbindung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19050</xdr:rowOff>
        </xdr:from>
        <xdr:to>
          <xdr:col>8</xdr:col>
          <xdr:colOff>952500</xdr:colOff>
          <xdr:row>45</xdr:row>
          <xdr:rowOff>123825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19050</xdr:rowOff>
        </xdr:from>
        <xdr:to>
          <xdr:col>8</xdr:col>
          <xdr:colOff>952500</xdr:colOff>
          <xdr:row>47</xdr:row>
          <xdr:rowOff>123825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952500</xdr:colOff>
          <xdr:row>46</xdr:row>
          <xdr:rowOff>133350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19050</xdr:rowOff>
        </xdr:from>
        <xdr:to>
          <xdr:col>8</xdr:col>
          <xdr:colOff>952500</xdr:colOff>
          <xdr:row>48</xdr:row>
          <xdr:rowOff>123825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8</xdr:col>
          <xdr:colOff>952500</xdr:colOff>
          <xdr:row>50</xdr:row>
          <xdr:rowOff>123825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19050</xdr:rowOff>
        </xdr:from>
        <xdr:to>
          <xdr:col>8</xdr:col>
          <xdr:colOff>952500</xdr:colOff>
          <xdr:row>51</xdr:row>
          <xdr:rowOff>123825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19050</xdr:rowOff>
        </xdr:from>
        <xdr:to>
          <xdr:col>8</xdr:col>
          <xdr:colOff>952500</xdr:colOff>
          <xdr:row>52</xdr:row>
          <xdr:rowOff>123825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53</xdr:row>
          <xdr:rowOff>19050</xdr:rowOff>
        </xdr:from>
        <xdr:to>
          <xdr:col>8</xdr:col>
          <xdr:colOff>952500</xdr:colOff>
          <xdr:row>53</xdr:row>
          <xdr:rowOff>123825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85397</xdr:colOff>
      <xdr:row>40</xdr:row>
      <xdr:rowOff>8283</xdr:rowOff>
    </xdr:from>
    <xdr:to>
      <xdr:col>8</xdr:col>
      <xdr:colOff>671090</xdr:colOff>
      <xdr:row>59</xdr:row>
      <xdr:rowOff>85396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857422" y="4818408"/>
          <a:ext cx="2824068" cy="2458363"/>
          <a:chOff x="4483093" y="4947982"/>
          <a:chExt cx="3184956" cy="2786321"/>
        </a:xfrm>
      </xdr:grpSpPr>
      <xdr:grpSp>
        <xdr:nvGrpSpPr>
          <xdr:cNvPr id="5" name="Gruppieren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4483093" y="5019101"/>
            <a:ext cx="1285378" cy="2715202"/>
            <a:chOff x="4881355" y="5635276"/>
            <a:chExt cx="697897" cy="2518643"/>
          </a:xfrm>
        </xdr:grpSpPr>
        <xdr:cxnSp macro="">
          <xdr:nvCxnSpPr>
            <xdr:cNvPr id="8" name="Gerade Verbindung 4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 flipH="1">
              <a:off x="5576505" y="5635276"/>
              <a:ext cx="0" cy="251864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Gerade Verbindung mit Pfeil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773368" y="5015480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7658894" y="4947982"/>
            <a:ext cx="0" cy="7111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643890</xdr:colOff>
      <xdr:row>45</xdr:row>
      <xdr:rowOff>15040</xdr:rowOff>
    </xdr:from>
    <xdr:to>
      <xdr:col>8</xdr:col>
      <xdr:colOff>334812</xdr:colOff>
      <xdr:row>54</xdr:row>
      <xdr:rowOff>32376</xdr:rowOff>
    </xdr:to>
    <xdr:grpSp>
      <xdr:nvGrpSpPr>
        <xdr:cNvPr id="18606" name="Gruppieren 18605">
          <a:extLst>
            <a:ext uri="{FF2B5EF4-FFF2-40B4-BE49-F238E27FC236}">
              <a16:creationId xmlns:a16="http://schemas.microsoft.com/office/drawing/2014/main" id="{00000000-0008-0000-0000-0000AE480000}"/>
            </a:ext>
          </a:extLst>
        </xdr:cNvPr>
        <xdr:cNvGrpSpPr/>
      </xdr:nvGrpSpPr>
      <xdr:grpSpPr>
        <a:xfrm>
          <a:off x="6806565" y="5463340"/>
          <a:ext cx="538647" cy="1274636"/>
          <a:chOff x="6731175" y="5443053"/>
          <a:chExt cx="605131" cy="1271667"/>
        </a:xfrm>
      </xdr:grpSpPr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rot="5400000" flipH="1" flipV="1">
            <a:off x="6737674" y="6057551"/>
            <a:ext cx="139655" cy="116968"/>
          </a:xfrm>
          <a:prstGeom prst="bentConnector3">
            <a:avLst>
              <a:gd name="adj1" fmla="val 682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16200000" flipV="1">
            <a:off x="6483490" y="5692722"/>
            <a:ext cx="629451" cy="134081"/>
          </a:xfrm>
          <a:prstGeom prst="bentConnector3">
            <a:avLst>
              <a:gd name="adj1" fmla="val 7707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Verbinder: gewinkelt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rot="5400000" flipH="1" flipV="1">
            <a:off x="6959734" y="5697916"/>
            <a:ext cx="631436" cy="121709"/>
          </a:xfrm>
          <a:prstGeom prst="bentConnector3">
            <a:avLst>
              <a:gd name="adj1" fmla="val 7597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rot="16200000" flipV="1">
            <a:off x="7204234" y="6068948"/>
            <a:ext cx="141489" cy="118169"/>
          </a:xfrm>
          <a:prstGeom prst="bentConnector3">
            <a:avLst>
              <a:gd name="adj1" fmla="val 769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Gerader Verbinder 13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5400000" flipH="1" flipV="1">
            <a:off x="6692172" y="6540905"/>
            <a:ext cx="232036" cy="115593"/>
          </a:xfrm>
          <a:prstGeom prst="bentConnector3">
            <a:avLst>
              <a:gd name="adj1" fmla="val 766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Gerader Verbinder 13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rot="16200000" flipV="1">
            <a:off x="7165703" y="6537496"/>
            <a:ext cx="220398" cy="120019"/>
          </a:xfrm>
          <a:prstGeom prst="bentConnector3">
            <a:avLst>
              <a:gd name="adj1" fmla="val 7804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Verbinder: gewinkelt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rot="16200000" flipV="1">
            <a:off x="6601184" y="6244924"/>
            <a:ext cx="414546" cy="118878"/>
          </a:xfrm>
          <a:prstGeom prst="bentConnector3">
            <a:avLst>
              <a:gd name="adj1" fmla="val 6253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593" name="Verbinder: gewinkelt 18592">
            <a:extLst>
              <a:ext uri="{FF2B5EF4-FFF2-40B4-BE49-F238E27FC236}">
                <a16:creationId xmlns:a16="http://schemas.microsoft.com/office/drawing/2014/main" id="{00000000-0008-0000-0000-0000A1480000}"/>
              </a:ext>
            </a:extLst>
          </xdr:cNvPr>
          <xdr:cNvCxnSpPr/>
        </xdr:nvCxnSpPr>
        <xdr:spPr>
          <a:xfrm rot="5400000" flipH="1" flipV="1">
            <a:off x="7074205" y="6249307"/>
            <a:ext cx="402384" cy="117327"/>
          </a:xfrm>
          <a:prstGeom prst="bentConnector3">
            <a:avLst>
              <a:gd name="adj1" fmla="val 6414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980216</xdr:colOff>
      <xdr:row>9</xdr:row>
      <xdr:rowOff>15565</xdr:rowOff>
    </xdr:from>
    <xdr:to>
      <xdr:col>6</xdr:col>
      <xdr:colOff>237999</xdr:colOff>
      <xdr:row>21</xdr:row>
      <xdr:rowOff>142876</xdr:rowOff>
    </xdr:to>
    <xdr:grpSp>
      <xdr:nvGrpSpPr>
        <xdr:cNvPr id="2" name="Gruppieren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171216" y="1091890"/>
          <a:ext cx="238858" cy="1670361"/>
          <a:chOff x="5416825" y="1956764"/>
          <a:chExt cx="653661" cy="1512612"/>
        </a:xfrm>
      </xdr:grpSpPr>
      <xdr:cxnSp macro="">
        <xdr:nvCxnSpPr>
          <xdr:cNvPr id="3" name="Gewinkelte Verbindung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45</xdr:row>
          <xdr:rowOff>19050</xdr:rowOff>
        </xdr:from>
        <xdr:to>
          <xdr:col>9</xdr:col>
          <xdr:colOff>1028700</xdr:colOff>
          <xdr:row>45</xdr:row>
          <xdr:rowOff>123825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47</xdr:row>
          <xdr:rowOff>19050</xdr:rowOff>
        </xdr:from>
        <xdr:to>
          <xdr:col>9</xdr:col>
          <xdr:colOff>1028700</xdr:colOff>
          <xdr:row>47</xdr:row>
          <xdr:rowOff>123825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46</xdr:row>
          <xdr:rowOff>28575</xdr:rowOff>
        </xdr:from>
        <xdr:to>
          <xdr:col>9</xdr:col>
          <xdr:colOff>1028700</xdr:colOff>
          <xdr:row>46</xdr:row>
          <xdr:rowOff>133350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48</xdr:row>
          <xdr:rowOff>19050</xdr:rowOff>
        </xdr:from>
        <xdr:to>
          <xdr:col>9</xdr:col>
          <xdr:colOff>1028700</xdr:colOff>
          <xdr:row>48</xdr:row>
          <xdr:rowOff>123825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50</xdr:row>
          <xdr:rowOff>19050</xdr:rowOff>
        </xdr:from>
        <xdr:to>
          <xdr:col>9</xdr:col>
          <xdr:colOff>1028700</xdr:colOff>
          <xdr:row>50</xdr:row>
          <xdr:rowOff>123825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51</xdr:row>
          <xdr:rowOff>19050</xdr:rowOff>
        </xdr:from>
        <xdr:to>
          <xdr:col>9</xdr:col>
          <xdr:colOff>1028700</xdr:colOff>
          <xdr:row>51</xdr:row>
          <xdr:rowOff>123825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52</xdr:row>
          <xdr:rowOff>19050</xdr:rowOff>
        </xdr:from>
        <xdr:to>
          <xdr:col>9</xdr:col>
          <xdr:colOff>1028700</xdr:colOff>
          <xdr:row>52</xdr:row>
          <xdr:rowOff>123825</xdr:rowOff>
        </xdr:to>
        <xdr:sp macro="" textlink="">
          <xdr:nvSpPr>
            <xdr:cNvPr id="3079" name="Scroll Bar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53</xdr:row>
          <xdr:rowOff>19050</xdr:rowOff>
        </xdr:from>
        <xdr:to>
          <xdr:col>9</xdr:col>
          <xdr:colOff>1028700</xdr:colOff>
          <xdr:row>53</xdr:row>
          <xdr:rowOff>123825</xdr:rowOff>
        </xdr:to>
        <xdr:sp macro="" textlink="">
          <xdr:nvSpPr>
            <xdr:cNvPr id="3080" name="Scroll Bar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85397</xdr:colOff>
      <xdr:row>40</xdr:row>
      <xdr:rowOff>32845</xdr:rowOff>
    </xdr:from>
    <xdr:to>
      <xdr:col>9</xdr:col>
      <xdr:colOff>671090</xdr:colOff>
      <xdr:row>59</xdr:row>
      <xdr:rowOff>85397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257472" y="4842970"/>
          <a:ext cx="3090768" cy="2433802"/>
          <a:chOff x="4483093" y="4726781"/>
          <a:chExt cx="3184956" cy="3007522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4483093" y="5019101"/>
            <a:ext cx="1285378" cy="2715202"/>
            <a:chOff x="4881355" y="5635276"/>
            <a:chExt cx="697897" cy="2518643"/>
          </a:xfrm>
        </xdr:grpSpPr>
        <xdr:cxnSp macro="">
          <xdr:nvCxnSpPr>
            <xdr:cNvPr id="9" name="Gerade Verbindung 4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CxnSpPr/>
          </xdr:nvCxnSpPr>
          <xdr:spPr>
            <a:xfrm flipH="1">
              <a:off x="5576505" y="5635276"/>
              <a:ext cx="0" cy="251864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mit Pfeil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5773368" y="5015480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 flipV="1">
            <a:off x="7658894" y="4726781"/>
            <a:ext cx="0" cy="29232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151534</xdr:colOff>
      <xdr:row>16</xdr:row>
      <xdr:rowOff>60614</xdr:rowOff>
    </xdr:from>
    <xdr:to>
      <xdr:col>22</xdr:col>
      <xdr:colOff>370609</xdr:colOff>
      <xdr:row>41</xdr:row>
      <xdr:rowOff>17318</xdr:rowOff>
    </xdr:to>
    <xdr:grpSp>
      <xdr:nvGrpSpPr>
        <xdr:cNvPr id="11" name="Gruppier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476759" y="2156114"/>
          <a:ext cx="2847975" cy="2804679"/>
          <a:chOff x="12973050" y="2571750"/>
          <a:chExt cx="2952750" cy="3448050"/>
        </a:xfrm>
      </xdr:grpSpPr>
      <xdr:sp macro="" textlink="">
        <xdr:nvSpPr>
          <xdr:cNvPr id="12" name="Sprechblase: rechteckig mit abgerundeten Ecken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12973050" y="2571750"/>
            <a:ext cx="2952750" cy="3448050"/>
          </a:xfrm>
          <a:prstGeom prst="wedgeRoundRectCallout">
            <a:avLst>
              <a:gd name="adj1" fmla="val -31939"/>
              <a:gd name="adj2" fmla="val 64949"/>
              <a:gd name="adj3" fmla="val 16667"/>
            </a:avLst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numCol="2" spcCol="72000" rtlCol="0" anchor="t"/>
          <a:lstStyle/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Damit für verschiedene Varianten nicht immer alle %-Werte wieder gelöscht werden müssen, sondern stehen bleiben können, ist zur Aktivierung der Spalte für die Berechnung nur ein „x“ einzugeben oder wieder zu löschen.</a:t>
            </a:r>
          </a:p>
          <a:p>
            <a:r>
              <a:rPr lang="de-AT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de-A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13" name="Gruppieren 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>
            <a:grpSpLocks/>
          </xdr:cNvGrpSpPr>
        </xdr:nvGrpSpPr>
        <xdr:grpSpPr bwMode="auto">
          <a:xfrm>
            <a:off x="13127253" y="2828617"/>
            <a:ext cx="1217391" cy="3029464"/>
            <a:chOff x="-366644" y="29094"/>
            <a:chExt cx="1657546" cy="3829050"/>
          </a:xfrm>
        </xdr:grpSpPr>
        <xdr:pic>
          <xdr:nvPicPr>
            <xdr:cNvPr id="14" name="Grafik 2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366644" y="29094"/>
              <a:ext cx="1523999" cy="3829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" name="Grafik 3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252148" y="197306"/>
              <a:ext cx="1543050" cy="2495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5</xdr:col>
      <xdr:colOff>980216</xdr:colOff>
      <xdr:row>9</xdr:row>
      <xdr:rowOff>15565</xdr:rowOff>
    </xdr:from>
    <xdr:to>
      <xdr:col>6</xdr:col>
      <xdr:colOff>237999</xdr:colOff>
      <xdr:row>21</xdr:row>
      <xdr:rowOff>142876</xdr:rowOff>
    </xdr:to>
    <xdr:grpSp>
      <xdr:nvGrpSpPr>
        <xdr:cNvPr id="16" name="Gruppieren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5171216" y="1091890"/>
          <a:ext cx="238858" cy="1670361"/>
          <a:chOff x="5416825" y="1956764"/>
          <a:chExt cx="653661" cy="1512612"/>
        </a:xfrm>
      </xdr:grpSpPr>
      <xdr:cxnSp macro="">
        <xdr:nvCxnSpPr>
          <xdr:cNvPr id="17" name="Gewinkelte Verbindung 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8" name="Gewinkelte Verbindung 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733425</xdr:colOff>
      <xdr:row>45</xdr:row>
      <xdr:rowOff>9525</xdr:rowOff>
    </xdr:from>
    <xdr:to>
      <xdr:col>9</xdr:col>
      <xdr:colOff>290997</xdr:colOff>
      <xdr:row>54</xdr:row>
      <xdr:rowOff>26861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7429500" y="5457825"/>
          <a:ext cx="538647" cy="1274636"/>
          <a:chOff x="6731175" y="5443053"/>
          <a:chExt cx="605131" cy="1271667"/>
        </a:xfrm>
      </xdr:grpSpPr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rot="5400000" flipH="1" flipV="1">
            <a:off x="6737674" y="6057551"/>
            <a:ext cx="139655" cy="116968"/>
          </a:xfrm>
          <a:prstGeom prst="bentConnector3">
            <a:avLst>
              <a:gd name="adj1" fmla="val 682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Verbinder: gewinkelt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rot="16200000" flipV="1">
            <a:off x="6483490" y="5692722"/>
            <a:ext cx="629451" cy="134081"/>
          </a:xfrm>
          <a:prstGeom prst="bentConnector3">
            <a:avLst>
              <a:gd name="adj1" fmla="val 7707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rot="5400000" flipH="1" flipV="1">
            <a:off x="6959734" y="5697916"/>
            <a:ext cx="631436" cy="121709"/>
          </a:xfrm>
          <a:prstGeom prst="bentConnector3">
            <a:avLst>
              <a:gd name="adj1" fmla="val 7597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Gerader Verbinder 1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 rot="16200000" flipV="1">
            <a:off x="7204234" y="6068948"/>
            <a:ext cx="141489" cy="118169"/>
          </a:xfrm>
          <a:prstGeom prst="bentConnector3">
            <a:avLst>
              <a:gd name="adj1" fmla="val 769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1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/>
        </xdr:nvCxnSpPr>
        <xdr:spPr>
          <a:xfrm rot="5400000" flipH="1" flipV="1">
            <a:off x="6692172" y="6540905"/>
            <a:ext cx="232036" cy="115593"/>
          </a:xfrm>
          <a:prstGeom prst="bentConnector3">
            <a:avLst>
              <a:gd name="adj1" fmla="val 766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1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 rot="16200000" flipV="1">
            <a:off x="7165703" y="6537496"/>
            <a:ext cx="220398" cy="120019"/>
          </a:xfrm>
          <a:prstGeom prst="bentConnector3">
            <a:avLst>
              <a:gd name="adj1" fmla="val 7804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Verbinder: gewinkelt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CxnSpPr/>
        </xdr:nvCxnSpPr>
        <xdr:spPr>
          <a:xfrm rot="16200000" flipV="1">
            <a:off x="6601184" y="6244924"/>
            <a:ext cx="414546" cy="118878"/>
          </a:xfrm>
          <a:prstGeom prst="bentConnector3">
            <a:avLst>
              <a:gd name="adj1" fmla="val 6253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Verbinder: gewinkelt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 rot="5400000" flipH="1" flipV="1">
            <a:off x="7074205" y="6249307"/>
            <a:ext cx="402384" cy="117327"/>
          </a:xfrm>
          <a:prstGeom prst="bentConnector3">
            <a:avLst>
              <a:gd name="adj1" fmla="val 6414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showGridLines="0" zoomScaleNormal="100" zoomScaleSheetLayoutView="100" zoomScalePageLayoutView="70" workbookViewId="0">
      <selection activeCell="L38" sqref="L38"/>
    </sheetView>
  </sheetViews>
  <sheetFormatPr baseColWidth="10" defaultColWidth="11.5703125" defaultRowHeight="15" x14ac:dyDescent="0.25"/>
  <cols>
    <col min="1" max="1" width="1.5703125" style="79" customWidth="1"/>
    <col min="2" max="2" width="3.28515625" style="97" customWidth="1"/>
    <col min="3" max="3" width="45.7109375" style="97" customWidth="1"/>
    <col min="4" max="4" width="7.7109375" style="79" customWidth="1"/>
    <col min="5" max="5" width="13.28515625" style="79" customWidth="1"/>
    <col min="6" max="6" width="12.7109375" style="79" customWidth="1"/>
    <col min="7" max="7" width="8.140625" style="79" customWidth="1"/>
    <col min="8" max="8" width="12.7109375" style="79" customWidth="1"/>
    <col min="9" max="9" width="14.7109375" style="79" customWidth="1"/>
    <col min="10" max="10" width="2.28515625" style="79" customWidth="1"/>
    <col min="11" max="11" width="11.5703125" style="80"/>
    <col min="12" max="16384" width="11.5703125" style="79"/>
  </cols>
  <sheetData>
    <row r="1" spans="1:11" s="96" customFormat="1" ht="33" customHeight="1" x14ac:dyDescent="0.2">
      <c r="A1" s="95" t="s">
        <v>55</v>
      </c>
      <c r="C1" s="97"/>
      <c r="G1" s="98"/>
      <c r="H1" s="273" t="s">
        <v>82</v>
      </c>
      <c r="I1" s="273"/>
      <c r="J1" s="98"/>
      <c r="K1" s="99"/>
    </row>
    <row r="2" spans="1:11" s="2" customFormat="1" ht="3" customHeight="1" x14ac:dyDescent="0.25">
      <c r="A2" s="9"/>
      <c r="B2" s="9"/>
      <c r="C2" s="9"/>
      <c r="D2" s="9"/>
      <c r="E2" s="9"/>
      <c r="F2" s="9"/>
      <c r="G2" s="9"/>
      <c r="H2" s="9"/>
      <c r="I2" s="10"/>
    </row>
    <row r="3" spans="1:11" s="2" customFormat="1" ht="3" customHeight="1" x14ac:dyDescent="0.25">
      <c r="G3" s="17"/>
      <c r="I3" s="1"/>
    </row>
    <row r="4" spans="1:11" s="2" customFormat="1" ht="12" customHeight="1" x14ac:dyDescent="0.25">
      <c r="D4" s="8" t="s">
        <v>50</v>
      </c>
      <c r="E4" s="56" t="s">
        <v>58</v>
      </c>
      <c r="H4" s="4" t="s">
        <v>16</v>
      </c>
      <c r="I4" s="12" t="s">
        <v>46</v>
      </c>
      <c r="J4" s="66"/>
    </row>
    <row r="5" spans="1:11" s="2" customFormat="1" ht="2.4500000000000002" customHeight="1" x14ac:dyDescent="0.25">
      <c r="E5" s="57"/>
      <c r="I5" s="1"/>
      <c r="J5" s="67"/>
    </row>
    <row r="6" spans="1:11" s="3" customFormat="1" ht="12.75" customHeight="1" x14ac:dyDescent="0.25">
      <c r="A6" s="274">
        <v>1</v>
      </c>
      <c r="B6" s="274"/>
      <c r="C6" s="11" t="s">
        <v>0</v>
      </c>
      <c r="D6" s="43">
        <f>E6/E35</f>
        <v>0</v>
      </c>
      <c r="E6" s="100">
        <v>0</v>
      </c>
      <c r="F6" s="93"/>
      <c r="G6" s="93"/>
      <c r="H6" s="205">
        <v>0</v>
      </c>
      <c r="I6" s="101">
        <f>E6*H6</f>
        <v>0</v>
      </c>
      <c r="J6" s="68"/>
    </row>
    <row r="7" spans="1:11" ht="3" customHeight="1" x14ac:dyDescent="0.25">
      <c r="B7" s="102"/>
      <c r="C7" s="79"/>
      <c r="D7" s="44"/>
      <c r="E7" s="103"/>
      <c r="H7" s="85"/>
      <c r="I7" s="104"/>
      <c r="J7" s="68"/>
    </row>
    <row r="8" spans="1:11" s="3" customFormat="1" ht="12.75" customHeight="1" x14ac:dyDescent="0.25">
      <c r="A8" s="274">
        <v>2</v>
      </c>
      <c r="B8" s="274"/>
      <c r="C8" s="11" t="s">
        <v>1</v>
      </c>
      <c r="D8" s="43">
        <f>E8/E35</f>
        <v>0.27200000000000002</v>
      </c>
      <c r="E8" s="100">
        <v>9000000</v>
      </c>
      <c r="F8" s="93"/>
      <c r="G8" s="93"/>
      <c r="H8" s="205">
        <v>1</v>
      </c>
      <c r="I8" s="101">
        <f>E8*H8</f>
        <v>9000000</v>
      </c>
      <c r="J8" s="68"/>
    </row>
    <row r="9" spans="1:11" ht="3" customHeight="1" x14ac:dyDescent="0.25">
      <c r="C9" s="79"/>
      <c r="D9" s="44"/>
      <c r="E9" s="105"/>
      <c r="H9" s="85"/>
      <c r="I9" s="106"/>
      <c r="J9" s="68"/>
    </row>
    <row r="10" spans="1:11" s="2" customFormat="1" ht="12.75" customHeight="1" x14ac:dyDescent="0.25">
      <c r="A10" s="274">
        <v>3</v>
      </c>
      <c r="B10" s="274"/>
      <c r="C10" s="11" t="s">
        <v>7</v>
      </c>
      <c r="D10" s="43">
        <f>E10/E35</f>
        <v>0.23899999999999999</v>
      </c>
      <c r="E10" s="107">
        <f>SUM(E11:E18)</f>
        <v>7900000</v>
      </c>
      <c r="H10" s="108" t="str">
        <f>IF(E10&gt;(E8+E20)/2,"Abminderung","keine Abminderung")</f>
        <v>Abminderung</v>
      </c>
      <c r="I10" s="208">
        <f>IF(H10="Abminderung",0,E10)</f>
        <v>0</v>
      </c>
      <c r="J10" s="68"/>
    </row>
    <row r="11" spans="1:11" ht="11.45" customHeight="1" x14ac:dyDescent="0.25">
      <c r="A11" s="75">
        <v>3</v>
      </c>
      <c r="B11" s="76" t="s">
        <v>17</v>
      </c>
      <c r="C11" s="77" t="s">
        <v>18</v>
      </c>
      <c r="D11" s="78"/>
      <c r="E11" s="72">
        <v>1100000</v>
      </c>
      <c r="F11" s="210" t="s">
        <v>70</v>
      </c>
      <c r="I11" s="211"/>
      <c r="J11" s="68"/>
    </row>
    <row r="12" spans="1:11" ht="11.45" customHeight="1" x14ac:dyDescent="0.25">
      <c r="A12" s="81">
        <v>3</v>
      </c>
      <c r="B12" s="82" t="s">
        <v>19</v>
      </c>
      <c r="C12" s="83" t="s">
        <v>26</v>
      </c>
      <c r="D12" s="84"/>
      <c r="E12" s="183">
        <v>1500000</v>
      </c>
      <c r="F12" s="210" t="s">
        <v>69</v>
      </c>
      <c r="J12" s="68"/>
    </row>
    <row r="13" spans="1:11" ht="11.45" customHeight="1" x14ac:dyDescent="0.25">
      <c r="A13" s="81">
        <v>3</v>
      </c>
      <c r="B13" s="82" t="s">
        <v>20</v>
      </c>
      <c r="C13" s="83" t="s">
        <v>27</v>
      </c>
      <c r="D13" s="84"/>
      <c r="E13" s="184">
        <v>2000000</v>
      </c>
      <c r="G13" s="212" t="s">
        <v>52</v>
      </c>
      <c r="H13" s="209">
        <f>E8+E20</f>
        <v>15500000</v>
      </c>
      <c r="I13" s="275" t="str">
        <f>IF(H10="Abminderung","$","")</f>
        <v>$</v>
      </c>
      <c r="J13" s="68"/>
    </row>
    <row r="14" spans="1:11" ht="11.45" customHeight="1" x14ac:dyDescent="0.25">
      <c r="A14" s="81">
        <v>3</v>
      </c>
      <c r="B14" s="82" t="s">
        <v>21</v>
      </c>
      <c r="C14" s="83" t="s">
        <v>28</v>
      </c>
      <c r="D14" s="84"/>
      <c r="E14" s="184">
        <v>1500000</v>
      </c>
      <c r="G14" s="85" t="s">
        <v>72</v>
      </c>
      <c r="H14" s="209">
        <f>H13*25%</f>
        <v>3875000</v>
      </c>
      <c r="I14" s="275"/>
      <c r="J14" s="68"/>
    </row>
    <row r="15" spans="1:11" ht="11.45" customHeight="1" x14ac:dyDescent="0.25">
      <c r="A15" s="81">
        <v>3</v>
      </c>
      <c r="B15" s="82" t="s">
        <v>22</v>
      </c>
      <c r="C15" s="83" t="s">
        <v>31</v>
      </c>
      <c r="D15" s="84"/>
      <c r="E15" s="184">
        <v>600000</v>
      </c>
      <c r="G15" s="212"/>
      <c r="H15" s="85">
        <f>IF(H10="Abminderung",100%,"")</f>
        <v>1</v>
      </c>
      <c r="I15" s="213">
        <f>IF(H10="Abminderung",H14,"")</f>
        <v>3875000</v>
      </c>
      <c r="J15" s="68"/>
    </row>
    <row r="16" spans="1:11" ht="11.45" customHeight="1" x14ac:dyDescent="0.25">
      <c r="A16" s="81">
        <v>3</v>
      </c>
      <c r="B16" s="82" t="s">
        <v>23</v>
      </c>
      <c r="C16" s="83" t="s">
        <v>29</v>
      </c>
      <c r="D16" s="84"/>
      <c r="E16" s="184">
        <v>150000</v>
      </c>
      <c r="I16" s="275" t="str">
        <f>IF(H10="Abminderung","$","")</f>
        <v>$</v>
      </c>
      <c r="J16" s="68"/>
    </row>
    <row r="17" spans="1:11" ht="11.45" customHeight="1" x14ac:dyDescent="0.25">
      <c r="A17" s="81">
        <v>3</v>
      </c>
      <c r="B17" s="82" t="s">
        <v>24</v>
      </c>
      <c r="C17" s="83" t="s">
        <v>30</v>
      </c>
      <c r="D17" s="84"/>
      <c r="E17" s="184">
        <v>750000</v>
      </c>
      <c r="G17" s="212" t="str">
        <f>IF(H10="Abminderung","Differenz zu KGR 3 =","")</f>
        <v>Differenz zu KGR 3 =</v>
      </c>
      <c r="H17" s="214">
        <f>IF(H10="Abminderung",E10-H14,"")</f>
        <v>4025000</v>
      </c>
      <c r="I17" s="275"/>
      <c r="J17" s="68"/>
    </row>
    <row r="18" spans="1:11" ht="11.45" customHeight="1" x14ac:dyDescent="0.25">
      <c r="A18" s="81">
        <v>3</v>
      </c>
      <c r="B18" s="82" t="s">
        <v>25</v>
      </c>
      <c r="C18" s="86" t="s">
        <v>8</v>
      </c>
      <c r="D18" s="87"/>
      <c r="E18" s="184">
        <v>300000</v>
      </c>
      <c r="H18" s="85">
        <v>0.5</v>
      </c>
      <c r="I18" s="215">
        <f>IF(H10="Abminderung",H18*H17,"")</f>
        <v>2012500</v>
      </c>
      <c r="J18" s="68"/>
    </row>
    <row r="19" spans="1:11" ht="3" customHeight="1" x14ac:dyDescent="0.25">
      <c r="C19" s="79"/>
      <c r="D19" s="44"/>
      <c r="E19" s="105"/>
      <c r="H19" s="109"/>
      <c r="I19" s="106"/>
      <c r="J19" s="68"/>
    </row>
    <row r="20" spans="1:11" s="2" customFormat="1" ht="12.75" customHeight="1" x14ac:dyDescent="0.25">
      <c r="A20" s="274">
        <v>4</v>
      </c>
      <c r="B20" s="274"/>
      <c r="C20" s="11" t="s">
        <v>2</v>
      </c>
      <c r="D20" s="43">
        <f>E20/E35</f>
        <v>0.19700000000000001</v>
      </c>
      <c r="E20" s="100">
        <v>6500000</v>
      </c>
      <c r="F20" s="71"/>
      <c r="G20" s="71"/>
      <c r="H20" s="91">
        <v>1</v>
      </c>
      <c r="I20" s="207">
        <f>E20*H20</f>
        <v>6500000</v>
      </c>
      <c r="J20" s="68"/>
    </row>
    <row r="21" spans="1:11" ht="3" customHeight="1" x14ac:dyDescent="0.25">
      <c r="B21" s="102"/>
      <c r="C21" s="79"/>
      <c r="D21" s="44"/>
      <c r="E21" s="105"/>
      <c r="H21" s="85"/>
      <c r="I21" s="106"/>
      <c r="J21" s="68"/>
    </row>
    <row r="22" spans="1:11" s="3" customFormat="1" ht="12.75" customHeight="1" x14ac:dyDescent="0.25">
      <c r="A22" s="274">
        <v>5</v>
      </c>
      <c r="B22" s="274"/>
      <c r="C22" s="11" t="s">
        <v>9</v>
      </c>
      <c r="D22" s="43">
        <f>E22/E35</f>
        <v>6.0999999999999999E-2</v>
      </c>
      <c r="E22" s="110">
        <f>SUM(E23:E25)</f>
        <v>2000000</v>
      </c>
      <c r="H22" s="85"/>
      <c r="I22" s="106"/>
      <c r="J22" s="68"/>
    </row>
    <row r="23" spans="1:11" ht="11.45" customHeight="1" x14ac:dyDescent="0.25">
      <c r="A23" s="93">
        <v>5</v>
      </c>
      <c r="B23" s="89" t="s">
        <v>17</v>
      </c>
      <c r="C23" s="77" t="s">
        <v>59</v>
      </c>
      <c r="D23" s="78"/>
      <c r="E23" s="183">
        <v>1500000</v>
      </c>
      <c r="F23" s="90"/>
      <c r="G23" s="90"/>
      <c r="H23" s="205">
        <v>0</v>
      </c>
      <c r="I23" s="110">
        <f>E23*H23</f>
        <v>0</v>
      </c>
      <c r="J23" s="68"/>
      <c r="K23" s="92"/>
    </row>
    <row r="24" spans="1:11" ht="11.45" customHeight="1" x14ac:dyDescent="0.25">
      <c r="A24" s="93">
        <v>5</v>
      </c>
      <c r="B24" s="94" t="s">
        <v>19</v>
      </c>
      <c r="C24" s="83" t="s">
        <v>60</v>
      </c>
      <c r="D24" s="84"/>
      <c r="E24" s="183">
        <v>500000</v>
      </c>
      <c r="F24" s="93"/>
      <c r="G24" s="93"/>
      <c r="H24" s="206">
        <v>0</v>
      </c>
      <c r="I24" s="185">
        <f>E24*H24</f>
        <v>0</v>
      </c>
      <c r="J24" s="68"/>
      <c r="K24" s="92"/>
    </row>
    <row r="25" spans="1:11" ht="11.45" customHeight="1" x14ac:dyDescent="0.25">
      <c r="A25" s="93">
        <v>5</v>
      </c>
      <c r="B25" s="94" t="s">
        <v>20</v>
      </c>
      <c r="C25" s="83" t="s">
        <v>47</v>
      </c>
      <c r="D25" s="84"/>
      <c r="E25" s="183">
        <v>0</v>
      </c>
      <c r="F25" s="93"/>
      <c r="G25" s="93"/>
      <c r="H25" s="205">
        <v>0</v>
      </c>
      <c r="I25" s="186">
        <f>E25*H25</f>
        <v>0</v>
      </c>
      <c r="J25" s="68"/>
      <c r="K25" s="92"/>
    </row>
    <row r="26" spans="1:11" ht="3" customHeight="1" x14ac:dyDescent="0.25">
      <c r="C26" s="79"/>
      <c r="D26" s="44"/>
      <c r="E26" s="105"/>
      <c r="H26" s="85"/>
      <c r="I26" s="106"/>
      <c r="J26" s="68"/>
    </row>
    <row r="27" spans="1:11" s="2" customFormat="1" ht="12.75" customHeight="1" x14ac:dyDescent="0.25">
      <c r="A27" s="274">
        <v>6</v>
      </c>
      <c r="B27" s="274"/>
      <c r="C27" s="11" t="s">
        <v>3</v>
      </c>
      <c r="D27" s="43">
        <f>E27/E35</f>
        <v>1.4999999999999999E-2</v>
      </c>
      <c r="E27" s="100">
        <v>500000</v>
      </c>
      <c r="F27" s="93"/>
      <c r="G27" s="93"/>
      <c r="H27" s="91">
        <v>0</v>
      </c>
      <c r="I27" s="207">
        <f>E27*H27</f>
        <v>0</v>
      </c>
      <c r="J27" s="68"/>
    </row>
    <row r="28" spans="1:11" ht="3" customHeight="1" x14ac:dyDescent="0.25">
      <c r="A28" s="111"/>
      <c r="C28" s="79"/>
      <c r="D28" s="44"/>
      <c r="E28" s="105"/>
      <c r="H28" s="85"/>
      <c r="I28" s="106"/>
      <c r="J28" s="68"/>
    </row>
    <row r="29" spans="1:11" s="3" customFormat="1" ht="12.75" customHeight="1" x14ac:dyDescent="0.25">
      <c r="A29" s="274">
        <v>7</v>
      </c>
      <c r="B29" s="274"/>
      <c r="C29" s="11" t="s">
        <v>56</v>
      </c>
      <c r="D29" s="43">
        <f>E29/E35</f>
        <v>0.16600000000000001</v>
      </c>
      <c r="E29" s="100">
        <v>5500000</v>
      </c>
      <c r="F29" s="93"/>
      <c r="G29" s="93"/>
      <c r="H29" s="91">
        <v>0</v>
      </c>
      <c r="I29" s="207">
        <f>E29*H29</f>
        <v>0</v>
      </c>
      <c r="J29" s="68"/>
    </row>
    <row r="30" spans="1:11" ht="3" customHeight="1" x14ac:dyDescent="0.25">
      <c r="A30" s="97"/>
      <c r="C30" s="79"/>
      <c r="D30" s="44"/>
      <c r="E30" s="105"/>
      <c r="H30" s="85"/>
      <c r="I30" s="106"/>
      <c r="J30" s="68"/>
    </row>
    <row r="31" spans="1:11" s="3" customFormat="1" ht="12.75" customHeight="1" x14ac:dyDescent="0.25">
      <c r="A31" s="274">
        <v>8</v>
      </c>
      <c r="B31" s="274"/>
      <c r="C31" s="11" t="s">
        <v>64</v>
      </c>
      <c r="D31" s="43">
        <f>E31/E35</f>
        <v>1E-3</v>
      </c>
      <c r="E31" s="100">
        <v>36000</v>
      </c>
      <c r="F31" s="93"/>
      <c r="G31" s="93"/>
      <c r="H31" s="91">
        <v>0</v>
      </c>
      <c r="I31" s="207">
        <f>E31*H31</f>
        <v>0</v>
      </c>
      <c r="J31" s="68"/>
    </row>
    <row r="32" spans="1:11" ht="3" customHeight="1" x14ac:dyDescent="0.25">
      <c r="A32" s="97"/>
      <c r="C32" s="79"/>
      <c r="D32" s="44"/>
      <c r="E32" s="105"/>
      <c r="H32" s="109"/>
      <c r="I32" s="106"/>
      <c r="J32" s="68"/>
    </row>
    <row r="33" spans="1:11" s="3" customFormat="1" ht="12.75" customHeight="1" x14ac:dyDescent="0.25">
      <c r="A33" s="274">
        <v>9</v>
      </c>
      <c r="B33" s="274"/>
      <c r="C33" s="11" t="s">
        <v>10</v>
      </c>
      <c r="D33" s="43">
        <f>E33/E35</f>
        <v>4.8000000000000001E-2</v>
      </c>
      <c r="E33" s="100">
        <v>1600000</v>
      </c>
      <c r="F33" s="93"/>
      <c r="G33" s="93"/>
      <c r="H33" s="91">
        <v>0.1</v>
      </c>
      <c r="I33" s="207">
        <f>E33*H33</f>
        <v>160000</v>
      </c>
      <c r="J33" s="68"/>
    </row>
    <row r="34" spans="1:11" ht="3" customHeight="1" x14ac:dyDescent="0.25">
      <c r="B34" s="111"/>
      <c r="C34" s="112"/>
      <c r="D34" s="113"/>
      <c r="E34" s="105"/>
      <c r="I34" s="106"/>
    </row>
    <row r="35" spans="1:11" ht="12.75" customHeight="1" x14ac:dyDescent="0.25">
      <c r="A35" s="115" t="s">
        <v>12</v>
      </c>
      <c r="B35" s="116"/>
      <c r="C35" s="116"/>
      <c r="D35" s="117">
        <f>SUM(D6:D33)</f>
        <v>1</v>
      </c>
      <c r="E35" s="118">
        <f>SUM(E6+E8+E10+E20+E22+E27+E29+E31+E33)</f>
        <v>33036000</v>
      </c>
      <c r="F35" s="119"/>
      <c r="G35" s="119"/>
      <c r="H35" s="120"/>
      <c r="I35" s="118">
        <f>IF(H10="Abminderung",I6+I8+I10+I15+I18+I20+I23+I24+I25+I27+I29+I31+I33,SUM(I6:I10)+SUM(I20:I33))</f>
        <v>21547500</v>
      </c>
      <c r="J35" s="121"/>
    </row>
    <row r="36" spans="1:11" ht="3" customHeight="1" x14ac:dyDescent="0.25">
      <c r="A36" s="122"/>
      <c r="D36" s="113"/>
      <c r="E36" s="106"/>
      <c r="H36" s="123"/>
      <c r="I36" s="106"/>
    </row>
    <row r="37" spans="1:11" s="2" customFormat="1" ht="12.75" customHeight="1" x14ac:dyDescent="0.25">
      <c r="A37" s="74"/>
      <c r="B37" s="279" t="s">
        <v>62</v>
      </c>
      <c r="C37" s="279"/>
      <c r="D37" s="280"/>
      <c r="E37" s="72">
        <v>0</v>
      </c>
      <c r="F37" s="58"/>
      <c r="G37" s="58"/>
      <c r="H37" s="124">
        <v>1</v>
      </c>
      <c r="I37" s="125">
        <f>E37*H37</f>
        <v>0</v>
      </c>
    </row>
    <row r="38" spans="1:11" s="2" customFormat="1" ht="12.75" customHeight="1" x14ac:dyDescent="0.25">
      <c r="A38" s="55"/>
      <c r="B38" s="277" t="s">
        <v>63</v>
      </c>
      <c r="C38" s="277"/>
      <c r="D38" s="278"/>
      <c r="E38" s="72">
        <v>0</v>
      </c>
      <c r="F38" s="70"/>
      <c r="G38" s="70"/>
      <c r="H38" s="124">
        <v>1</v>
      </c>
      <c r="I38" s="126">
        <f>E38*H38</f>
        <v>0</v>
      </c>
    </row>
    <row r="39" spans="1:11" ht="6" customHeight="1" x14ac:dyDescent="0.25">
      <c r="C39" s="79"/>
      <c r="I39" s="114"/>
      <c r="K39" s="79"/>
    </row>
    <row r="40" spans="1:11" s="132" customFormat="1" ht="12.75" customHeight="1" x14ac:dyDescent="0.25">
      <c r="A40" s="127" t="s">
        <v>32</v>
      </c>
      <c r="B40" s="128"/>
      <c r="C40" s="128"/>
      <c r="D40" s="128"/>
      <c r="E40" s="128"/>
      <c r="F40" s="128"/>
      <c r="G40" s="128"/>
      <c r="H40" s="129"/>
      <c r="I40" s="130">
        <f>SUM(I35:I38)</f>
        <v>21547500</v>
      </c>
      <c r="J40" s="131"/>
    </row>
    <row r="41" spans="1:11" ht="10.5" customHeight="1" x14ac:dyDescent="0.25">
      <c r="B41" s="1"/>
      <c r="C41" s="1"/>
    </row>
    <row r="42" spans="1:11" ht="12.75" customHeight="1" x14ac:dyDescent="0.25">
      <c r="A42" s="18" t="s">
        <v>76</v>
      </c>
      <c r="B42" s="18"/>
      <c r="C42" s="18"/>
      <c r="D42" s="19"/>
      <c r="E42" s="19"/>
      <c r="F42" s="19"/>
      <c r="G42" s="19"/>
      <c r="H42" s="19"/>
      <c r="I42" s="19"/>
      <c r="J42" s="69"/>
    </row>
    <row r="43" spans="1:11" ht="3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1" ht="12.75" customHeight="1" x14ac:dyDescent="0.25">
      <c r="A44" s="21" t="s">
        <v>51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1" ht="11.25" customHeight="1" x14ac:dyDescent="0.25">
      <c r="A45" s="5"/>
      <c r="B45" s="5"/>
      <c r="C45" s="5"/>
      <c r="E45" s="22" t="s">
        <v>5</v>
      </c>
      <c r="F45" s="23" t="s">
        <v>4</v>
      </c>
      <c r="H45" s="276" t="s">
        <v>71</v>
      </c>
      <c r="I45" s="276"/>
      <c r="J45" s="26"/>
    </row>
    <row r="46" spans="1:11" ht="12.75" customHeight="1" x14ac:dyDescent="0.25">
      <c r="B46" s="6" t="s">
        <v>42</v>
      </c>
      <c r="C46" s="133"/>
      <c r="D46" s="134"/>
      <c r="E46" s="15">
        <v>22</v>
      </c>
      <c r="F46" s="24" t="s">
        <v>77</v>
      </c>
      <c r="H46" s="199"/>
      <c r="I46" s="200"/>
      <c r="J46" s="26"/>
    </row>
    <row r="47" spans="1:11" ht="12.75" customHeight="1" x14ac:dyDescent="0.25">
      <c r="B47" s="7" t="s">
        <v>43</v>
      </c>
      <c r="C47" s="135"/>
      <c r="D47" s="136"/>
      <c r="E47" s="16">
        <v>2</v>
      </c>
      <c r="F47" s="25" t="s">
        <v>6</v>
      </c>
      <c r="H47" s="201"/>
      <c r="I47" s="202"/>
    </row>
    <row r="48" spans="1:11" ht="12.75" customHeight="1" x14ac:dyDescent="0.25">
      <c r="B48" s="7" t="s">
        <v>44</v>
      </c>
      <c r="C48" s="135"/>
      <c r="D48" s="136"/>
      <c r="E48" s="16">
        <v>1</v>
      </c>
      <c r="F48" s="25" t="s">
        <v>6</v>
      </c>
      <c r="H48" s="201"/>
      <c r="I48" s="202"/>
    </row>
    <row r="49" spans="1:13" ht="12.75" customHeight="1" x14ac:dyDescent="0.25">
      <c r="B49" s="7" t="s">
        <v>45</v>
      </c>
      <c r="C49" s="136"/>
      <c r="D49" s="136"/>
      <c r="E49" s="16">
        <v>2</v>
      </c>
      <c r="F49" s="25" t="s">
        <v>6</v>
      </c>
      <c r="H49" s="201"/>
      <c r="I49" s="202"/>
      <c r="M49" s="267"/>
    </row>
    <row r="50" spans="1:13" ht="3" customHeight="1" x14ac:dyDescent="0.25">
      <c r="A50" s="5"/>
      <c r="B50" s="5"/>
      <c r="C50" s="5"/>
      <c r="E50" s="26"/>
      <c r="H50" s="201"/>
      <c r="I50" s="201"/>
    </row>
    <row r="51" spans="1:13" ht="11.25" customHeight="1" x14ac:dyDescent="0.25">
      <c r="B51" s="5"/>
      <c r="C51" s="137" t="s">
        <v>68</v>
      </c>
      <c r="D51" s="136"/>
      <c r="E51" s="16">
        <v>0</v>
      </c>
      <c r="F51" s="25" t="s">
        <v>83</v>
      </c>
      <c r="H51" s="203"/>
      <c r="I51" s="203"/>
      <c r="J51" s="28"/>
    </row>
    <row r="52" spans="1:13" ht="11.25" customHeight="1" x14ac:dyDescent="0.25">
      <c r="B52" s="5"/>
      <c r="C52" s="137" t="s">
        <v>65</v>
      </c>
      <c r="D52" s="136"/>
      <c r="E52" s="16">
        <v>0</v>
      </c>
      <c r="F52" s="25" t="s">
        <v>84</v>
      </c>
      <c r="H52" s="204"/>
      <c r="I52" s="204"/>
      <c r="J52" s="28"/>
    </row>
    <row r="53" spans="1:13" ht="11.25" customHeight="1" x14ac:dyDescent="0.25">
      <c r="B53" s="5"/>
      <c r="C53" s="137" t="s">
        <v>66</v>
      </c>
      <c r="D53" s="136"/>
      <c r="E53" s="16">
        <v>0</v>
      </c>
      <c r="F53" s="25" t="s">
        <v>84</v>
      </c>
      <c r="H53" s="203"/>
      <c r="I53" s="203"/>
      <c r="J53" s="28"/>
    </row>
    <row r="54" spans="1:13" ht="11.25" customHeight="1" x14ac:dyDescent="0.25">
      <c r="B54" s="5"/>
      <c r="C54" s="137" t="s">
        <v>67</v>
      </c>
      <c r="D54" s="136"/>
      <c r="E54" s="16">
        <v>0</v>
      </c>
      <c r="F54" s="25" t="s">
        <v>83</v>
      </c>
      <c r="H54" s="203"/>
      <c r="I54" s="203"/>
      <c r="J54" s="28"/>
    </row>
    <row r="55" spans="1:13" ht="3" customHeight="1" x14ac:dyDescent="0.25">
      <c r="A55" s="5"/>
      <c r="B55" s="5"/>
      <c r="C55" s="79"/>
      <c r="D55" s="28"/>
      <c r="E55" s="28"/>
      <c r="F55" s="28"/>
      <c r="H55" s="28"/>
      <c r="I55" s="28"/>
      <c r="J55" s="28"/>
    </row>
    <row r="56" spans="1:13" ht="12.75" customHeight="1" x14ac:dyDescent="0.25">
      <c r="B56" s="5" t="s">
        <v>41</v>
      </c>
      <c r="C56" s="79"/>
      <c r="D56" s="27"/>
      <c r="E56" s="29">
        <f>SUM(E46:E54)</f>
        <v>27</v>
      </c>
      <c r="F56" s="28"/>
      <c r="H56" s="28"/>
      <c r="I56" s="28"/>
      <c r="J56" s="28"/>
    </row>
    <row r="57" spans="1:13" ht="6" customHeight="1" x14ac:dyDescent="0.25">
      <c r="B57" s="5"/>
      <c r="C57" s="79"/>
      <c r="D57" s="28"/>
      <c r="E57" s="28"/>
      <c r="F57" s="28"/>
      <c r="H57" s="28"/>
      <c r="I57" s="28"/>
      <c r="J57" s="28"/>
    </row>
    <row r="58" spans="1:13" ht="12.75" customHeight="1" x14ac:dyDescent="0.25">
      <c r="A58" s="21" t="s">
        <v>15</v>
      </c>
      <c r="B58" s="21"/>
      <c r="C58" s="20"/>
      <c r="D58" s="20"/>
      <c r="E58" s="20"/>
      <c r="F58" s="20"/>
      <c r="H58" s="20"/>
      <c r="I58" s="20"/>
      <c r="J58" s="20"/>
    </row>
    <row r="59" spans="1:13" ht="3.75" customHeight="1" x14ac:dyDescent="0.25">
      <c r="A59" s="21"/>
      <c r="B59" s="21"/>
      <c r="C59" s="21"/>
      <c r="D59" s="21"/>
    </row>
    <row r="60" spans="1:13" ht="12.75" customHeight="1" x14ac:dyDescent="0.25">
      <c r="A60" s="30" t="s">
        <v>11</v>
      </c>
      <c r="B60" s="30"/>
      <c r="C60" s="79"/>
      <c r="E60" s="42">
        <f>I40</f>
        <v>21547500</v>
      </c>
      <c r="H60" s="60"/>
      <c r="I60" s="40"/>
      <c r="J60" s="40"/>
    </row>
    <row r="61" spans="1:13" ht="3" customHeight="1" x14ac:dyDescent="0.25">
      <c r="A61" s="5"/>
      <c r="B61" s="5"/>
      <c r="C61" s="5"/>
      <c r="D61" s="5"/>
      <c r="E61" s="27"/>
      <c r="F61" s="5"/>
      <c r="H61" s="28"/>
      <c r="I61" s="28"/>
      <c r="J61" s="28"/>
    </row>
    <row r="62" spans="1:13" ht="12.75" customHeight="1" x14ac:dyDescent="0.25">
      <c r="A62" s="5" t="s">
        <v>74</v>
      </c>
      <c r="B62" s="5"/>
      <c r="C62" s="5"/>
      <c r="E62" s="265">
        <f>0.037*E56+0.63</f>
        <v>1.63</v>
      </c>
      <c r="H62" s="14"/>
      <c r="I62" s="14"/>
      <c r="J62" s="14"/>
    </row>
    <row r="63" spans="1:13" ht="12.75" customHeight="1" x14ac:dyDescent="0.25">
      <c r="A63" s="5" t="s">
        <v>75</v>
      </c>
      <c r="B63" s="5"/>
      <c r="C63" s="5"/>
      <c r="E63" s="266">
        <f>ROUND((29*E60^(-0.092)*E62)/100,6)</f>
        <v>9.9979999999999999E-2</v>
      </c>
      <c r="F63" s="138" t="str">
        <f>IF(E60&gt;1999999.99,"(PL + ÖBA)","")</f>
        <v>(PL + ÖBA)</v>
      </c>
      <c r="H63" s="61"/>
      <c r="I63" s="41"/>
      <c r="J63" s="65"/>
    </row>
    <row r="64" spans="1:13" ht="12.75" customHeight="1" x14ac:dyDescent="0.25">
      <c r="A64" s="5" t="s">
        <v>132</v>
      </c>
      <c r="B64" s="5"/>
      <c r="C64" s="5"/>
      <c r="E64" s="271">
        <v>0</v>
      </c>
      <c r="H64" s="62"/>
      <c r="I64" s="31"/>
      <c r="J64" s="64"/>
    </row>
    <row r="65" spans="1:11" ht="15" customHeight="1" x14ac:dyDescent="0.25">
      <c r="A65" s="6" t="s">
        <v>78</v>
      </c>
      <c r="B65" s="6"/>
      <c r="C65" s="6"/>
      <c r="D65" s="32"/>
      <c r="E65" s="32"/>
      <c r="F65" s="50">
        <f>ROUND(E60*(E63)*(1+E64),2)</f>
        <v>2154319</v>
      </c>
      <c r="G65" s="34"/>
      <c r="H65" s="34"/>
      <c r="J65" s="34"/>
    </row>
    <row r="66" spans="1:11" ht="3" customHeight="1" x14ac:dyDescent="0.25">
      <c r="A66" s="5"/>
      <c r="B66" s="5"/>
      <c r="C66" s="5"/>
      <c r="D66" s="20"/>
      <c r="E66" s="20"/>
      <c r="F66" s="20"/>
      <c r="G66" s="34"/>
      <c r="H66" s="34"/>
      <c r="I66" s="34"/>
      <c r="J66" s="34"/>
    </row>
    <row r="67" spans="1:11" ht="11.25" customHeight="1" x14ac:dyDescent="0.25">
      <c r="A67" s="5"/>
      <c r="B67" s="5"/>
      <c r="C67" s="5"/>
      <c r="D67" s="54" t="s">
        <v>61</v>
      </c>
      <c r="E67" s="53" t="s">
        <v>5</v>
      </c>
      <c r="G67" s="63"/>
      <c r="H67" s="22"/>
      <c r="I67" s="34"/>
      <c r="J67" s="34"/>
    </row>
    <row r="68" spans="1:11" ht="12.75" customHeight="1" x14ac:dyDescent="0.25">
      <c r="A68" s="20" t="s">
        <v>53</v>
      </c>
      <c r="B68" s="20"/>
      <c r="C68" s="35"/>
      <c r="D68" s="51">
        <v>0.02</v>
      </c>
      <c r="E68" s="45">
        <v>0.02</v>
      </c>
      <c r="F68" s="38">
        <f t="shared" ref="F68:F77" si="0">$F$65*E68</f>
        <v>43086</v>
      </c>
      <c r="G68" s="51"/>
      <c r="H68" s="36"/>
      <c r="I68" s="38"/>
      <c r="J68" s="36"/>
    </row>
    <row r="69" spans="1:11" ht="12.75" customHeight="1" x14ac:dyDescent="0.25">
      <c r="A69" s="20" t="s">
        <v>33</v>
      </c>
      <c r="B69" s="20"/>
      <c r="C69" s="35"/>
      <c r="D69" s="51">
        <v>7.0000000000000007E-2</v>
      </c>
      <c r="E69" s="46">
        <v>7.0000000000000007E-2</v>
      </c>
      <c r="F69" s="38">
        <f t="shared" si="0"/>
        <v>150802</v>
      </c>
      <c r="G69" s="51"/>
      <c r="H69" s="36"/>
      <c r="I69" s="38"/>
      <c r="J69" s="36"/>
    </row>
    <row r="70" spans="1:11" ht="12.75" customHeight="1" x14ac:dyDescent="0.25">
      <c r="A70" s="20" t="s">
        <v>34</v>
      </c>
      <c r="B70" s="20"/>
      <c r="C70" s="35"/>
      <c r="D70" s="51">
        <v>0.15</v>
      </c>
      <c r="E70" s="46">
        <v>0.15</v>
      </c>
      <c r="F70" s="38">
        <f t="shared" si="0"/>
        <v>323148</v>
      </c>
      <c r="G70" s="51"/>
      <c r="H70" s="36"/>
      <c r="I70" s="38"/>
      <c r="J70" s="36"/>
    </row>
    <row r="71" spans="1:11" ht="12.75" customHeight="1" x14ac:dyDescent="0.25">
      <c r="A71" s="20" t="s">
        <v>35</v>
      </c>
      <c r="B71" s="20"/>
      <c r="C71" s="35"/>
      <c r="D71" s="51">
        <v>0.03</v>
      </c>
      <c r="E71" s="46">
        <v>0.03</v>
      </c>
      <c r="F71" s="38">
        <f t="shared" si="0"/>
        <v>64630</v>
      </c>
      <c r="G71" s="51"/>
      <c r="H71" s="36"/>
      <c r="I71" s="38"/>
      <c r="J71" s="36"/>
    </row>
    <row r="72" spans="1:11" ht="12.75" customHeight="1" x14ac:dyDescent="0.25">
      <c r="A72" s="20" t="s">
        <v>36</v>
      </c>
      <c r="B72" s="20"/>
      <c r="C72" s="35"/>
      <c r="D72" s="51">
        <v>0.24</v>
      </c>
      <c r="E72" s="46">
        <v>0.24</v>
      </c>
      <c r="F72" s="38">
        <f t="shared" si="0"/>
        <v>517037</v>
      </c>
      <c r="G72" s="51"/>
      <c r="H72" s="36"/>
      <c r="I72" s="38"/>
      <c r="J72" s="36"/>
    </row>
    <row r="73" spans="1:11" ht="12.75" customHeight="1" x14ac:dyDescent="0.25">
      <c r="A73" s="20" t="s">
        <v>37</v>
      </c>
      <c r="B73" s="20"/>
      <c r="C73" s="35"/>
      <c r="D73" s="51">
        <v>0.08</v>
      </c>
      <c r="E73" s="46">
        <v>0.08</v>
      </c>
      <c r="F73" s="38">
        <f t="shared" si="0"/>
        <v>172346</v>
      </c>
      <c r="G73" s="51"/>
      <c r="H73" s="36"/>
      <c r="I73" s="38"/>
      <c r="J73" s="36"/>
    </row>
    <row r="74" spans="1:11" ht="12.75" customHeight="1" x14ac:dyDescent="0.25">
      <c r="A74" s="20" t="s">
        <v>38</v>
      </c>
      <c r="B74" s="20"/>
      <c r="C74" s="35"/>
      <c r="D74" s="51">
        <v>0.03</v>
      </c>
      <c r="E74" s="46">
        <v>0.03</v>
      </c>
      <c r="F74" s="38">
        <f t="shared" si="0"/>
        <v>64630</v>
      </c>
      <c r="G74" s="51"/>
      <c r="H74" s="36"/>
      <c r="I74" s="38"/>
      <c r="J74" s="36"/>
    </row>
    <row r="75" spans="1:11" ht="12.75" customHeight="1" x14ac:dyDescent="0.25">
      <c r="A75" s="20" t="s">
        <v>48</v>
      </c>
      <c r="B75" s="20"/>
      <c r="C75" s="35"/>
      <c r="D75" s="51">
        <v>0.04</v>
      </c>
      <c r="E75" s="46">
        <v>0.04</v>
      </c>
      <c r="F75" s="38">
        <f t="shared" si="0"/>
        <v>86173</v>
      </c>
      <c r="G75" s="51"/>
      <c r="H75" s="36"/>
      <c r="I75" s="38"/>
      <c r="J75" s="36"/>
    </row>
    <row r="76" spans="1:11" ht="12.75" customHeight="1" x14ac:dyDescent="0.25">
      <c r="A76" s="20" t="s">
        <v>39</v>
      </c>
      <c r="B76" s="20"/>
      <c r="C76" s="35"/>
      <c r="D76" s="51">
        <v>0.32</v>
      </c>
      <c r="E76" s="46">
        <v>0.32</v>
      </c>
      <c r="F76" s="38">
        <f t="shared" si="0"/>
        <v>689382</v>
      </c>
      <c r="G76" s="51"/>
      <c r="H76" s="36"/>
      <c r="I76" s="38"/>
      <c r="J76" s="36"/>
    </row>
    <row r="77" spans="1:11" ht="12.75" customHeight="1" x14ac:dyDescent="0.25">
      <c r="A77" s="32" t="s">
        <v>49</v>
      </c>
      <c r="B77" s="32"/>
      <c r="C77" s="37"/>
      <c r="D77" s="52">
        <v>0.02</v>
      </c>
      <c r="E77" s="47">
        <v>0.02</v>
      </c>
      <c r="F77" s="39">
        <f t="shared" si="0"/>
        <v>43086</v>
      </c>
      <c r="G77" s="52"/>
      <c r="H77" s="264"/>
      <c r="I77" s="38"/>
      <c r="J77" s="36"/>
    </row>
    <row r="78" spans="1:11" s="195" customFormat="1" ht="18.600000000000001" customHeight="1" x14ac:dyDescent="0.25">
      <c r="A78" s="187" t="s">
        <v>40</v>
      </c>
      <c r="B78" s="188"/>
      <c r="C78" s="189"/>
      <c r="D78" s="190">
        <f>SUM(D68:D77)</f>
        <v>1</v>
      </c>
      <c r="E78" s="191">
        <f>SUM(E68:E77)</f>
        <v>1</v>
      </c>
      <c r="F78" s="192">
        <f>SUM(F68:F77)</f>
        <v>2154320</v>
      </c>
      <c r="G78" s="190"/>
      <c r="H78" s="191"/>
      <c r="I78" s="73">
        <f>F78</f>
        <v>2154320</v>
      </c>
      <c r="J78" s="193"/>
      <c r="K78" s="194"/>
    </row>
    <row r="79" spans="1:11" ht="12.75" customHeight="1" x14ac:dyDescent="0.25">
      <c r="A79" s="268" t="s">
        <v>126</v>
      </c>
      <c r="B79" s="20"/>
      <c r="C79" s="79"/>
      <c r="D79" s="51">
        <v>0.01</v>
      </c>
      <c r="E79" s="46">
        <v>0</v>
      </c>
      <c r="F79" s="38">
        <f t="shared" ref="F79:F86" si="1">$F$65*E79</f>
        <v>0</v>
      </c>
      <c r="G79" s="36"/>
      <c r="H79" s="38"/>
      <c r="I79" s="139"/>
      <c r="K79" s="79"/>
    </row>
    <row r="80" spans="1:11" ht="12.75" customHeight="1" x14ac:dyDescent="0.25">
      <c r="A80" s="268" t="s">
        <v>127</v>
      </c>
      <c r="B80" s="20"/>
      <c r="C80" s="79"/>
      <c r="D80" s="51">
        <v>1.4999999999999999E-2</v>
      </c>
      <c r="E80" s="46">
        <v>0</v>
      </c>
      <c r="F80" s="38">
        <f t="shared" si="1"/>
        <v>0</v>
      </c>
      <c r="G80" s="36"/>
      <c r="H80" s="38"/>
      <c r="I80" s="139"/>
      <c r="K80" s="79"/>
    </row>
    <row r="81" spans="1:11" ht="12.75" customHeight="1" x14ac:dyDescent="0.25">
      <c r="A81" s="268" t="s">
        <v>128</v>
      </c>
      <c r="B81" s="20"/>
      <c r="C81" s="79"/>
      <c r="D81" s="51">
        <v>2.5000000000000001E-2</v>
      </c>
      <c r="E81" s="46">
        <v>0</v>
      </c>
      <c r="F81" s="38">
        <f t="shared" si="1"/>
        <v>0</v>
      </c>
      <c r="G81" s="36"/>
      <c r="H81" s="38"/>
      <c r="I81" s="139"/>
      <c r="K81" s="79"/>
    </row>
    <row r="82" spans="1:11" ht="12.75" customHeight="1" x14ac:dyDescent="0.25">
      <c r="A82" s="268" t="s">
        <v>129</v>
      </c>
      <c r="B82" s="20"/>
      <c r="C82" s="79"/>
      <c r="D82" s="51">
        <v>0.03</v>
      </c>
      <c r="E82" s="46">
        <v>0</v>
      </c>
      <c r="F82" s="38">
        <f t="shared" si="1"/>
        <v>0</v>
      </c>
      <c r="G82" s="36"/>
      <c r="H82" s="38"/>
      <c r="I82" s="139"/>
      <c r="K82" s="79"/>
    </row>
    <row r="83" spans="1:11" ht="12.75" customHeight="1" x14ac:dyDescent="0.25">
      <c r="A83" s="268" t="s">
        <v>130</v>
      </c>
      <c r="B83" s="20"/>
      <c r="C83" s="79"/>
      <c r="D83" s="51">
        <v>0.02</v>
      </c>
      <c r="E83" s="46">
        <v>0</v>
      </c>
      <c r="F83" s="38">
        <f t="shared" si="1"/>
        <v>0</v>
      </c>
      <c r="G83" s="36"/>
      <c r="H83" s="38"/>
      <c r="I83" s="139"/>
      <c r="K83" s="79"/>
    </row>
    <row r="84" spans="1:11" ht="12.75" customHeight="1" x14ac:dyDescent="0.25">
      <c r="A84" s="269" t="s">
        <v>131</v>
      </c>
      <c r="B84" s="20"/>
      <c r="C84" s="79"/>
      <c r="D84" s="51">
        <v>0.04</v>
      </c>
      <c r="E84" s="46">
        <v>0</v>
      </c>
      <c r="F84" s="38">
        <f t="shared" si="1"/>
        <v>0</v>
      </c>
      <c r="G84" s="36"/>
      <c r="H84" s="38"/>
      <c r="I84" s="139"/>
      <c r="K84" s="79"/>
    </row>
    <row r="85" spans="1:11" ht="12.75" customHeight="1" x14ac:dyDescent="0.25">
      <c r="A85" s="269" t="s">
        <v>73</v>
      </c>
      <c r="B85" s="20"/>
      <c r="C85" s="79"/>
      <c r="D85" s="216">
        <v>0.01</v>
      </c>
      <c r="E85" s="47">
        <v>0</v>
      </c>
      <c r="F85" s="38">
        <f t="shared" si="1"/>
        <v>0</v>
      </c>
      <c r="G85" s="36"/>
      <c r="H85" s="38"/>
      <c r="I85" s="139"/>
      <c r="K85" s="79"/>
    </row>
    <row r="86" spans="1:11" ht="12.75" customHeight="1" x14ac:dyDescent="0.25">
      <c r="A86" s="270" t="s">
        <v>124</v>
      </c>
      <c r="B86" s="32"/>
      <c r="C86" s="134"/>
      <c r="D86" s="52">
        <v>0.01</v>
      </c>
      <c r="E86" s="47">
        <v>0</v>
      </c>
      <c r="F86" s="39">
        <f t="shared" si="1"/>
        <v>0</v>
      </c>
      <c r="G86" s="264"/>
      <c r="H86" s="39"/>
      <c r="I86" s="197"/>
      <c r="K86" s="79"/>
    </row>
    <row r="87" spans="1:11" s="195" customFormat="1" ht="12.75" customHeight="1" x14ac:dyDescent="0.25">
      <c r="A87" s="272" t="s">
        <v>125</v>
      </c>
      <c r="B87" s="272"/>
      <c r="C87" s="272"/>
      <c r="D87" s="190">
        <f>SUM(D78:D86)</f>
        <v>1.1599999999999999</v>
      </c>
      <c r="E87" s="193">
        <f>SUM(E78:E86)</f>
        <v>1</v>
      </c>
      <c r="F87" s="192">
        <f>SUM(F79:F86)</f>
        <v>0</v>
      </c>
      <c r="G87" s="190"/>
      <c r="H87" s="38"/>
      <c r="I87" s="73">
        <f>F87</f>
        <v>0</v>
      </c>
      <c r="J87" s="193"/>
      <c r="K87" s="194"/>
    </row>
    <row r="88" spans="1:11" ht="12.75" customHeight="1" x14ac:dyDescent="0.25"/>
    <row r="89" spans="1:11" ht="12.75" customHeight="1" x14ac:dyDescent="0.25">
      <c r="A89" s="144" t="s">
        <v>57</v>
      </c>
      <c r="E89" s="145">
        <v>0</v>
      </c>
      <c r="F89" s="48">
        <v>0</v>
      </c>
      <c r="I89" s="198">
        <f>E89*F89</f>
        <v>0</v>
      </c>
      <c r="K89" s="79"/>
    </row>
    <row r="90" spans="1:11" ht="3" customHeight="1" x14ac:dyDescent="0.25">
      <c r="G90" s="146"/>
      <c r="H90" s="146"/>
    </row>
    <row r="91" spans="1:11" s="5" customFormat="1" ht="12.75" customHeight="1" x14ac:dyDescent="0.25">
      <c r="A91" s="140" t="s">
        <v>79</v>
      </c>
      <c r="B91" s="147"/>
      <c r="C91" s="141"/>
      <c r="D91" s="141"/>
      <c r="E91" s="142"/>
      <c r="F91" s="148"/>
      <c r="G91" s="149"/>
      <c r="H91" s="149"/>
      <c r="I91" s="143">
        <f>I78+I87+I89</f>
        <v>2154320</v>
      </c>
      <c r="K91" s="150"/>
    </row>
    <row r="92" spans="1:11" s="5" customFormat="1" ht="3" customHeight="1" x14ac:dyDescent="0.25">
      <c r="B92" s="151"/>
      <c r="C92" s="152"/>
      <c r="D92" s="152"/>
      <c r="E92" s="153"/>
      <c r="F92" s="154"/>
      <c r="G92" s="155"/>
      <c r="H92" s="155"/>
      <c r="I92" s="139"/>
      <c r="J92" s="155"/>
      <c r="K92" s="151"/>
    </row>
    <row r="93" spans="1:11" s="5" customFormat="1" ht="12.75" customHeight="1" x14ac:dyDescent="0.25">
      <c r="A93" s="156" t="s">
        <v>13</v>
      </c>
      <c r="B93" s="151"/>
      <c r="C93" s="152"/>
      <c r="D93" s="152"/>
      <c r="E93" s="157">
        <v>0.04</v>
      </c>
      <c r="F93" s="154"/>
      <c r="H93" s="38"/>
      <c r="I93" s="139">
        <f>ROUND(I91*E93,2)</f>
        <v>86173</v>
      </c>
      <c r="J93" s="159"/>
      <c r="K93" s="151"/>
    </row>
    <row r="94" spans="1:11" s="5" customFormat="1" ht="3" customHeight="1" x14ac:dyDescent="0.25">
      <c r="A94" s="160"/>
      <c r="B94" s="161"/>
      <c r="C94" s="162"/>
      <c r="D94" s="162"/>
      <c r="E94" s="163"/>
      <c r="F94" s="163"/>
      <c r="G94" s="164"/>
      <c r="H94" s="164"/>
      <c r="I94" s="165"/>
      <c r="J94" s="166"/>
      <c r="K94" s="151"/>
    </row>
    <row r="95" spans="1:11" s="5" customFormat="1" ht="3" customHeight="1" x14ac:dyDescent="0.25">
      <c r="B95" s="151"/>
      <c r="C95" s="152"/>
      <c r="D95" s="152"/>
      <c r="E95" s="167"/>
      <c r="F95" s="167"/>
      <c r="G95" s="166"/>
      <c r="H95" s="166"/>
      <c r="I95" s="139"/>
      <c r="J95" s="166"/>
      <c r="K95" s="151"/>
    </row>
    <row r="96" spans="1:11" s="5" customFormat="1" ht="12.75" customHeight="1" x14ac:dyDescent="0.25">
      <c r="A96" s="168" t="s">
        <v>80</v>
      </c>
      <c r="B96" s="169"/>
      <c r="C96" s="170"/>
      <c r="D96" s="170"/>
      <c r="E96" s="167"/>
      <c r="F96" s="167"/>
      <c r="G96" s="166"/>
      <c r="H96" s="166"/>
      <c r="I96" s="158">
        <f>I91+I93</f>
        <v>2240493</v>
      </c>
      <c r="J96" s="166"/>
      <c r="K96" s="169"/>
    </row>
    <row r="97" spans="1:11" s="5" customFormat="1" ht="12.75" customHeight="1" x14ac:dyDescent="0.25">
      <c r="A97" s="5" t="s">
        <v>14</v>
      </c>
      <c r="B97" s="151"/>
      <c r="D97" s="152"/>
      <c r="E97" s="159">
        <v>0.2</v>
      </c>
      <c r="F97" s="167"/>
      <c r="H97" s="159"/>
      <c r="I97" s="139">
        <f>ROUND(I96*E97,2)</f>
        <v>448099</v>
      </c>
      <c r="J97" s="159"/>
      <c r="K97" s="151"/>
    </row>
    <row r="98" spans="1:11" s="5" customFormat="1" ht="12.75" customHeight="1" x14ac:dyDescent="0.25">
      <c r="A98" s="171" t="s">
        <v>81</v>
      </c>
      <c r="B98" s="172"/>
      <c r="C98" s="173"/>
      <c r="D98" s="173"/>
      <c r="E98" s="174"/>
      <c r="F98" s="175"/>
      <c r="G98" s="174"/>
      <c r="H98" s="174"/>
      <c r="I98" s="176">
        <f>SUM(I96:I97)</f>
        <v>2688592</v>
      </c>
      <c r="J98" s="177"/>
      <c r="K98" s="169"/>
    </row>
    <row r="99" spans="1:11" s="178" customFormat="1" ht="12" customHeight="1" x14ac:dyDescent="0.25">
      <c r="A99" s="178" t="s">
        <v>54</v>
      </c>
      <c r="B99" s="179"/>
      <c r="C99" s="179"/>
      <c r="E99" s="180">
        <f>I96/E35</f>
        <v>6.7820000000000005E-2</v>
      </c>
      <c r="H99" s="181"/>
      <c r="K99" s="182"/>
    </row>
  </sheetData>
  <sheetProtection algorithmName="SHA-512" hashValue="WU+D8rSRHzHyBn7bOQHho6s9QxIya+TQw3xwEEc1AWbn80/E0gy2W5KLjUMLyyCBJFt2iHxCHGvcCpJdODxIcw==" saltValue="ofUQTzM41WfYOCCXc/aViw==" spinCount="100000" sheet="1" objects="1" scenarios="1"/>
  <mergeCells count="16">
    <mergeCell ref="A87:C87"/>
    <mergeCell ref="H1:I1"/>
    <mergeCell ref="A6:B6"/>
    <mergeCell ref="A8:B8"/>
    <mergeCell ref="A10:B10"/>
    <mergeCell ref="I13:I14"/>
    <mergeCell ref="H45:I45"/>
    <mergeCell ref="B38:D38"/>
    <mergeCell ref="I16:I17"/>
    <mergeCell ref="A27:B27"/>
    <mergeCell ref="A29:B29"/>
    <mergeCell ref="A31:B31"/>
    <mergeCell ref="A33:B33"/>
    <mergeCell ref="B37:D37"/>
    <mergeCell ref="A20:B20"/>
    <mergeCell ref="A22:B22"/>
  </mergeCells>
  <conditionalFormatting sqref="E63">
    <cfRule type="expression" dxfId="11" priority="13" stopIfTrue="1">
      <formula>$E$60&lt;2000000</formula>
    </cfRule>
  </conditionalFormatting>
  <conditionalFormatting sqref="H18">
    <cfRule type="expression" dxfId="10" priority="2">
      <formula>H10="Abminderung"</formula>
    </cfRule>
  </conditionalFormatting>
  <conditionalFormatting sqref="H15:I15">
    <cfRule type="expression" dxfId="9" priority="5">
      <formula>H10="Abminderung"</formula>
    </cfRule>
  </conditionalFormatting>
  <conditionalFormatting sqref="I15">
    <cfRule type="expression" dxfId="8" priority="3">
      <formula>H10="Abminderung"</formula>
    </cfRule>
  </conditionalFormatting>
  <conditionalFormatting sqref="I18">
    <cfRule type="expression" dxfId="7" priority="1">
      <formula>H10="Abminderung"</formula>
    </cfRule>
  </conditionalFormatting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&amp;L&amp;"Arial,Fett"&amp;K01+028Angebot &amp;A
&amp;"Arial,Standard"nach VM.IB.2023&amp;R&amp;"Arial,Standard"&amp;K01+029Version  1
Stand: 15.09.2023</oddHeader>
    <oddFooter>&amp;L&amp;"Arial,Fett"&amp;K01+034LM.VM.2023&amp;"Arial,Standard"  | &amp;A |  Angebotsformular&amp;R&amp;"Arial,Standard"&amp;K01+034&amp;P/&amp;N</oddFooter>
  </headerFooter>
  <ignoredErrors>
    <ignoredError sqref="H13 H15:H17" unlockedFormula="1"/>
    <ignoredError sqref="F7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19050</xdr:rowOff>
                  </from>
                  <to>
                    <xdr:col>8</xdr:col>
                    <xdr:colOff>952500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Scroll Bar 8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19050</xdr:rowOff>
                  </from>
                  <to>
                    <xdr:col>8</xdr:col>
                    <xdr:colOff>952500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Scroll Bar 9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952500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Scroll Bar 11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19050</xdr:rowOff>
                  </from>
                  <to>
                    <xdr:col>8</xdr:col>
                    <xdr:colOff>952500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Scroll Bar 12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8</xdr:col>
                    <xdr:colOff>952500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Scroll Bar 13">
              <controlPr defaultSize="0" autoPict="0">
                <anchor moveWithCells="1">
                  <from>
                    <xdr:col>7</xdr:col>
                    <xdr:colOff>28575</xdr:colOff>
                    <xdr:row>51</xdr:row>
                    <xdr:rowOff>19050</xdr:rowOff>
                  </from>
                  <to>
                    <xdr:col>8</xdr:col>
                    <xdr:colOff>952500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Scroll Bar 15">
              <controlPr defaultSize="0" autoPict="0">
                <anchor moveWithCells="1">
                  <from>
                    <xdr:col>7</xdr:col>
                    <xdr:colOff>28575</xdr:colOff>
                    <xdr:row>52</xdr:row>
                    <xdr:rowOff>19050</xdr:rowOff>
                  </from>
                  <to>
                    <xdr:col>8</xdr:col>
                    <xdr:colOff>952500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Scroll Bar 16">
              <controlPr defaultSize="0" autoPict="0">
                <anchor moveWithCells="1">
                  <from>
                    <xdr:col>7</xdr:col>
                    <xdr:colOff>28575</xdr:colOff>
                    <xdr:row>53</xdr:row>
                    <xdr:rowOff>19050</xdr:rowOff>
                  </from>
                  <to>
                    <xdr:col>8</xdr:col>
                    <xdr:colOff>952500</xdr:colOff>
                    <xdr:row>53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585A-488A-4532-B4ED-1DD3E569C19A}">
  <dimension ref="A1:AL101"/>
  <sheetViews>
    <sheetView showGridLines="0" tabSelected="1" zoomScaleNormal="100" zoomScaleSheetLayoutView="100" zoomScalePageLayoutView="10" workbookViewId="0">
      <selection activeCell="P6" sqref="P6"/>
    </sheetView>
  </sheetViews>
  <sheetFormatPr baseColWidth="10" defaultColWidth="11.5703125" defaultRowHeight="14.25" x14ac:dyDescent="0.2"/>
  <cols>
    <col min="1" max="1" width="1.5703125" style="79" customWidth="1"/>
    <col min="2" max="2" width="3.5703125" style="97" customWidth="1"/>
    <col min="3" max="3" width="41.42578125" style="97" customWidth="1"/>
    <col min="4" max="5" width="8.140625" style="79" customWidth="1"/>
    <col min="6" max="7" width="14.7109375" style="79" customWidth="1"/>
    <col min="8" max="8" width="8.140625" style="79" customWidth="1"/>
    <col min="9" max="9" width="14.7109375" style="79" customWidth="1"/>
    <col min="10" max="10" width="15.7109375" style="79" customWidth="1"/>
    <col min="11" max="11" width="2.28515625" style="79" customWidth="1"/>
    <col min="12" max="14" width="6.5703125" style="219" customWidth="1"/>
    <col min="15" max="15" width="6.5703125" style="217" customWidth="1"/>
    <col min="16" max="16" width="10.42578125" style="217" customWidth="1"/>
    <col min="17" max="38" width="6.5703125" style="217" customWidth="1"/>
    <col min="39" max="16384" width="11.5703125" style="79"/>
  </cols>
  <sheetData>
    <row r="1" spans="1:38" s="96" customFormat="1" ht="33" customHeight="1" x14ac:dyDescent="0.2">
      <c r="A1" s="95" t="s">
        <v>55</v>
      </c>
      <c r="C1" s="97"/>
      <c r="H1" s="98"/>
      <c r="I1" s="273" t="s">
        <v>133</v>
      </c>
      <c r="J1" s="273"/>
      <c r="K1" s="98"/>
      <c r="L1" s="219"/>
      <c r="M1" s="219"/>
      <c r="N1" s="219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2" spans="1:38" s="2" customFormat="1" ht="3" customHeight="1" x14ac:dyDescent="0.2">
      <c r="A2" s="9"/>
      <c r="B2" s="9"/>
      <c r="C2" s="9"/>
      <c r="D2" s="9"/>
      <c r="E2" s="9"/>
      <c r="F2" s="9"/>
      <c r="G2" s="9"/>
      <c r="H2" s="9"/>
      <c r="I2" s="9"/>
      <c r="J2" s="10"/>
      <c r="L2" s="221"/>
      <c r="M2" s="221"/>
      <c r="N2" s="221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58"/>
      <c r="AE2" s="259"/>
      <c r="AF2" s="259"/>
      <c r="AG2" s="259"/>
      <c r="AH2" s="259"/>
      <c r="AI2" s="259"/>
      <c r="AJ2" s="259"/>
      <c r="AK2" s="220"/>
      <c r="AL2" s="220"/>
    </row>
    <row r="3" spans="1:38" s="2" customFormat="1" ht="3" customHeight="1" x14ac:dyDescent="0.25">
      <c r="H3" s="17"/>
      <c r="J3" s="1"/>
      <c r="AD3" s="228"/>
      <c r="AE3" s="255"/>
      <c r="AF3" s="247"/>
      <c r="AG3" s="247"/>
      <c r="AH3" s="247"/>
      <c r="AI3" s="247"/>
      <c r="AJ3" s="247"/>
      <c r="AK3" s="247"/>
      <c r="AL3" s="248"/>
    </row>
    <row r="4" spans="1:38" s="2" customFormat="1" ht="12" customHeight="1" x14ac:dyDescent="0.2">
      <c r="E4" s="8" t="s">
        <v>50</v>
      </c>
      <c r="F4" s="56" t="s">
        <v>58</v>
      </c>
      <c r="I4" s="4" t="s">
        <v>16</v>
      </c>
      <c r="J4" s="12" t="s">
        <v>46</v>
      </c>
      <c r="K4" s="66"/>
      <c r="AE4" s="256" t="s">
        <v>85</v>
      </c>
      <c r="AF4" s="259"/>
      <c r="AL4" s="224"/>
    </row>
    <row r="5" spans="1:38" s="2" customFormat="1" ht="2.4500000000000002" customHeight="1" x14ac:dyDescent="0.25">
      <c r="F5" s="57"/>
      <c r="J5" s="1"/>
      <c r="K5" s="67"/>
      <c r="AE5" s="249"/>
      <c r="AF5" s="228"/>
      <c r="AL5" s="224"/>
    </row>
    <row r="6" spans="1:38" s="3" customFormat="1" ht="12.75" customHeight="1" x14ac:dyDescent="0.25">
      <c r="A6" s="274">
        <v>1</v>
      </c>
      <c r="B6" s="274"/>
      <c r="C6" s="11" t="s">
        <v>0</v>
      </c>
      <c r="D6" s="11"/>
      <c r="E6" s="43">
        <f>F6/F35</f>
        <v>0</v>
      </c>
      <c r="F6" s="100">
        <v>0</v>
      </c>
      <c r="G6" s="93"/>
      <c r="H6" s="93"/>
      <c r="I6" s="205">
        <v>0</v>
      </c>
      <c r="J6" s="101">
        <f>F6*I6</f>
        <v>0</v>
      </c>
      <c r="K6" s="6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E6" s="246" t="s">
        <v>86</v>
      </c>
      <c r="AF6" s="228"/>
      <c r="AG6" s="260"/>
      <c r="AH6" s="260"/>
      <c r="AI6" s="260"/>
      <c r="AJ6" s="260"/>
      <c r="AK6" s="260"/>
      <c r="AL6" s="224"/>
    </row>
    <row r="7" spans="1:38" ht="3" customHeight="1" x14ac:dyDescent="0.2">
      <c r="B7" s="102"/>
      <c r="C7" s="79"/>
      <c r="E7" s="44"/>
      <c r="F7" s="103"/>
      <c r="I7" s="85"/>
      <c r="J7" s="104"/>
      <c r="K7" s="6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E7" s="250"/>
      <c r="AF7" s="228"/>
      <c r="AG7" s="228"/>
      <c r="AH7" s="228"/>
      <c r="AI7" s="228"/>
      <c r="AJ7" s="228"/>
      <c r="AK7" s="228"/>
      <c r="AL7" s="251"/>
    </row>
    <row r="8" spans="1:38" s="3" customFormat="1" ht="12.75" customHeight="1" x14ac:dyDescent="0.2">
      <c r="A8" s="274">
        <v>2</v>
      </c>
      <c r="B8" s="274"/>
      <c r="C8" s="11" t="s">
        <v>1</v>
      </c>
      <c r="D8" s="11"/>
      <c r="E8" s="43">
        <f>F8/F35</f>
        <v>0.27200000000000002</v>
      </c>
      <c r="F8" s="100">
        <v>9000000</v>
      </c>
      <c r="G8" s="93"/>
      <c r="H8" s="93"/>
      <c r="I8" s="205">
        <v>1</v>
      </c>
      <c r="J8" s="101">
        <f>F8*I8</f>
        <v>9000000</v>
      </c>
      <c r="K8" s="68"/>
      <c r="L8" s="219"/>
      <c r="M8" s="219"/>
      <c r="N8" s="219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E8" s="246" t="s">
        <v>87</v>
      </c>
      <c r="AF8" s="228"/>
      <c r="AG8" s="260"/>
      <c r="AH8" s="260"/>
      <c r="AI8" s="260"/>
      <c r="AJ8" s="260"/>
      <c r="AK8" s="260"/>
      <c r="AL8" s="251"/>
    </row>
    <row r="9" spans="1:38" ht="3" customHeight="1" x14ac:dyDescent="0.2">
      <c r="C9" s="79"/>
      <c r="E9" s="44"/>
      <c r="F9" s="105"/>
      <c r="I9" s="85"/>
      <c r="J9" s="106"/>
      <c r="K9" s="6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E9" s="250"/>
      <c r="AF9" s="228"/>
      <c r="AG9" s="228"/>
      <c r="AH9" s="228"/>
      <c r="AI9" s="228"/>
      <c r="AJ9" s="228"/>
      <c r="AK9" s="228"/>
      <c r="AL9" s="225"/>
    </row>
    <row r="10" spans="1:38" s="2" customFormat="1" ht="12.75" customHeight="1" x14ac:dyDescent="0.2">
      <c r="A10" s="274">
        <v>3</v>
      </c>
      <c r="B10" s="274"/>
      <c r="C10" s="11" t="s">
        <v>7</v>
      </c>
      <c r="D10" s="11"/>
      <c r="E10" s="43">
        <f>F10/F35</f>
        <v>0.23899999999999999</v>
      </c>
      <c r="F10" s="107">
        <f>SUM(F11:F18)</f>
        <v>7900000</v>
      </c>
      <c r="I10" s="108" t="str">
        <f>IF(F10&gt;(F8+F20)/2,"Abminderung","keine Abminderung")</f>
        <v>Abminderung</v>
      </c>
      <c r="J10" s="208">
        <f>IF(I10="Abminderung",0,F10)</f>
        <v>0</v>
      </c>
      <c r="K10" s="68"/>
      <c r="L10" s="219"/>
      <c r="M10" s="219"/>
      <c r="N10" s="219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E10" s="246" t="s">
        <v>88</v>
      </c>
      <c r="AF10" s="228"/>
      <c r="AG10" s="260"/>
      <c r="AH10" s="260"/>
      <c r="AI10" s="260"/>
      <c r="AJ10" s="260"/>
      <c r="AK10" s="260"/>
      <c r="AL10" s="227"/>
    </row>
    <row r="11" spans="1:38" ht="11.45" customHeight="1" x14ac:dyDescent="0.2">
      <c r="A11" s="75">
        <v>3</v>
      </c>
      <c r="B11" s="76" t="s">
        <v>17</v>
      </c>
      <c r="C11" s="77" t="s">
        <v>18</v>
      </c>
      <c r="D11" s="77"/>
      <c r="E11" s="78"/>
      <c r="F11" s="72">
        <v>1100000</v>
      </c>
      <c r="G11" s="210" t="s">
        <v>70</v>
      </c>
      <c r="J11" s="211"/>
      <c r="K11" s="6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E11" s="250"/>
      <c r="AF11" s="223"/>
      <c r="AG11" s="261"/>
      <c r="AH11" s="261"/>
      <c r="AI11" s="261"/>
      <c r="AJ11" s="261"/>
      <c r="AK11" s="261"/>
      <c r="AL11" s="252"/>
    </row>
    <row r="12" spans="1:38" ht="11.45" customHeight="1" x14ac:dyDescent="0.2">
      <c r="A12" s="81">
        <v>3</v>
      </c>
      <c r="B12" s="82" t="s">
        <v>19</v>
      </c>
      <c r="C12" s="83" t="s">
        <v>26</v>
      </c>
      <c r="D12" s="83"/>
      <c r="E12" s="84"/>
      <c r="F12" s="183">
        <v>1500000</v>
      </c>
      <c r="G12" s="210" t="s">
        <v>69</v>
      </c>
      <c r="K12" s="68"/>
      <c r="AE12" s="222" t="s">
        <v>89</v>
      </c>
      <c r="AF12" s="223"/>
      <c r="AG12" s="260"/>
      <c r="AH12" s="260"/>
      <c r="AI12" s="260"/>
      <c r="AJ12" s="260"/>
      <c r="AK12" s="260"/>
      <c r="AL12" s="227"/>
    </row>
    <row r="13" spans="1:38" ht="11.45" customHeight="1" x14ac:dyDescent="0.2">
      <c r="A13" s="81">
        <v>3</v>
      </c>
      <c r="B13" s="82" t="s">
        <v>20</v>
      </c>
      <c r="C13" s="83" t="s">
        <v>27</v>
      </c>
      <c r="D13" s="83"/>
      <c r="E13" s="84"/>
      <c r="F13" s="184">
        <v>2000000</v>
      </c>
      <c r="H13" s="212" t="s">
        <v>52</v>
      </c>
      <c r="I13" s="209">
        <f>F8+F20</f>
        <v>15500000</v>
      </c>
      <c r="J13" s="275" t="str">
        <f>IF(I10="Abminderung","$","")</f>
        <v>$</v>
      </c>
      <c r="K13" s="68"/>
      <c r="AE13" s="222" t="s">
        <v>90</v>
      </c>
      <c r="AF13" s="223"/>
      <c r="AG13" s="260"/>
      <c r="AH13" s="260"/>
      <c r="AI13" s="260"/>
      <c r="AJ13" s="260"/>
      <c r="AK13" s="260"/>
      <c r="AL13" s="252"/>
    </row>
    <row r="14" spans="1:38" ht="11.45" customHeight="1" x14ac:dyDescent="0.2">
      <c r="A14" s="81">
        <v>3</v>
      </c>
      <c r="B14" s="82" t="s">
        <v>21</v>
      </c>
      <c r="C14" s="83" t="s">
        <v>28</v>
      </c>
      <c r="D14" s="83"/>
      <c r="E14" s="84"/>
      <c r="F14" s="184">
        <v>1500000</v>
      </c>
      <c r="H14" s="85" t="s">
        <v>72</v>
      </c>
      <c r="I14" s="209">
        <f>I13*25%</f>
        <v>3875000</v>
      </c>
      <c r="J14" s="275"/>
      <c r="K14" s="68"/>
      <c r="AE14" s="222" t="s">
        <v>91</v>
      </c>
      <c r="AF14" s="223"/>
      <c r="AG14" s="260"/>
      <c r="AH14" s="260"/>
      <c r="AI14" s="260"/>
      <c r="AJ14" s="260"/>
      <c r="AK14" s="260"/>
      <c r="AL14" s="227"/>
    </row>
    <row r="15" spans="1:38" ht="11.45" customHeight="1" x14ac:dyDescent="0.2">
      <c r="A15" s="81">
        <v>3</v>
      </c>
      <c r="B15" s="82" t="s">
        <v>22</v>
      </c>
      <c r="C15" s="83" t="s">
        <v>31</v>
      </c>
      <c r="D15" s="83"/>
      <c r="E15" s="84"/>
      <c r="F15" s="184">
        <v>600000</v>
      </c>
      <c r="H15" s="212"/>
      <c r="I15" s="85">
        <f>IF(I10="Abminderung",100%,"")</f>
        <v>1</v>
      </c>
      <c r="J15" s="213">
        <f>IF(I10="Abminderung",I14,"")</f>
        <v>3875000</v>
      </c>
      <c r="K15" s="68"/>
      <c r="L15" s="230"/>
      <c r="AE15" s="222" t="s">
        <v>92</v>
      </c>
      <c r="AF15" s="223"/>
      <c r="AG15" s="260"/>
      <c r="AH15" s="260"/>
      <c r="AI15" s="260"/>
      <c r="AJ15" s="260"/>
      <c r="AK15" s="260"/>
      <c r="AL15" s="227"/>
    </row>
    <row r="16" spans="1:38" ht="11.45" customHeight="1" x14ac:dyDescent="0.2">
      <c r="A16" s="81">
        <v>3</v>
      </c>
      <c r="B16" s="82" t="s">
        <v>23</v>
      </c>
      <c r="C16" s="83" t="s">
        <v>29</v>
      </c>
      <c r="D16" s="83"/>
      <c r="E16" s="84"/>
      <c r="F16" s="184">
        <v>150000</v>
      </c>
      <c r="J16" s="275" t="str">
        <f>IF(I10="Abminderung","$","")</f>
        <v>$</v>
      </c>
      <c r="K16" s="68"/>
      <c r="L16" s="230"/>
      <c r="AE16" s="246" t="s">
        <v>93</v>
      </c>
      <c r="AF16" s="223"/>
      <c r="AG16" s="260"/>
      <c r="AH16" s="260"/>
      <c r="AI16" s="260"/>
      <c r="AJ16" s="260"/>
      <c r="AK16" s="260"/>
      <c r="AL16" s="227"/>
    </row>
    <row r="17" spans="1:38" ht="11.45" customHeight="1" x14ac:dyDescent="0.2">
      <c r="A17" s="81">
        <v>3</v>
      </c>
      <c r="B17" s="82" t="s">
        <v>24</v>
      </c>
      <c r="C17" s="83" t="s">
        <v>30</v>
      </c>
      <c r="D17" s="83"/>
      <c r="E17" s="84"/>
      <c r="F17" s="184">
        <v>750000</v>
      </c>
      <c r="H17" s="212" t="str">
        <f>IF(I10="Abminderung","Differenz zu KGR 3 =","")</f>
        <v>Differenz zu KGR 3 =</v>
      </c>
      <c r="I17" s="214">
        <f>IF(I10="Abminderung",F10-I14,"")</f>
        <v>4025000</v>
      </c>
      <c r="J17" s="275"/>
      <c r="K17" s="68"/>
      <c r="L17" s="230"/>
      <c r="AE17" s="257"/>
      <c r="AF17" s="253"/>
      <c r="AG17" s="254"/>
      <c r="AH17" s="254"/>
      <c r="AI17" s="254"/>
      <c r="AJ17" s="254"/>
      <c r="AK17" s="254"/>
      <c r="AL17" s="233"/>
    </row>
    <row r="18" spans="1:38" ht="11.45" customHeight="1" x14ac:dyDescent="0.2">
      <c r="A18" s="81">
        <v>3</v>
      </c>
      <c r="B18" s="82" t="s">
        <v>25</v>
      </c>
      <c r="C18" s="86" t="s">
        <v>8</v>
      </c>
      <c r="D18" s="86"/>
      <c r="E18" s="87"/>
      <c r="F18" s="184">
        <v>300000</v>
      </c>
      <c r="I18" s="85">
        <v>0.5</v>
      </c>
      <c r="J18" s="215">
        <f>IF(I10="Abminderung",I18*I17,"")</f>
        <v>2012500</v>
      </c>
      <c r="K18" s="68"/>
      <c r="L18" s="230"/>
      <c r="AD18" s="223"/>
      <c r="AE18" s="223"/>
      <c r="AF18" s="229"/>
      <c r="AG18" s="229"/>
      <c r="AH18" s="229"/>
      <c r="AI18" s="229"/>
      <c r="AJ18" s="229"/>
    </row>
    <row r="19" spans="1:38" ht="3" customHeight="1" x14ac:dyDescent="0.2">
      <c r="C19" s="79"/>
      <c r="E19" s="44"/>
      <c r="F19" s="105"/>
      <c r="I19" s="109"/>
      <c r="J19" s="106"/>
      <c r="K19" s="68"/>
      <c r="L19" s="230"/>
      <c r="AE19" s="223"/>
      <c r="AF19" s="229"/>
      <c r="AG19" s="229"/>
      <c r="AH19" s="229"/>
      <c r="AI19" s="229"/>
      <c r="AJ19" s="229"/>
    </row>
    <row r="20" spans="1:38" s="2" customFormat="1" ht="12.75" customHeight="1" x14ac:dyDescent="0.2">
      <c r="A20" s="274">
        <v>4</v>
      </c>
      <c r="B20" s="274"/>
      <c r="C20" s="11" t="s">
        <v>2</v>
      </c>
      <c r="D20" s="11"/>
      <c r="E20" s="43">
        <f>F20/F35</f>
        <v>0.19700000000000001</v>
      </c>
      <c r="F20" s="100">
        <v>6500000</v>
      </c>
      <c r="G20" s="71"/>
      <c r="H20" s="71"/>
      <c r="I20" s="91">
        <v>1</v>
      </c>
      <c r="J20" s="207">
        <f>F20*I20</f>
        <v>6500000</v>
      </c>
      <c r="K20" s="68"/>
      <c r="L20" s="219"/>
      <c r="M20" s="219"/>
      <c r="N20" s="219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23"/>
      <c r="AE20" s="223"/>
      <c r="AF20" s="229"/>
      <c r="AG20" s="229"/>
      <c r="AH20" s="229"/>
      <c r="AI20" s="229"/>
      <c r="AJ20" s="229"/>
      <c r="AK20" s="217"/>
      <c r="AL20" s="217"/>
    </row>
    <row r="21" spans="1:38" ht="3" customHeight="1" x14ac:dyDescent="0.2">
      <c r="B21" s="102"/>
      <c r="C21" s="79"/>
      <c r="E21" s="44"/>
      <c r="F21" s="105"/>
      <c r="I21" s="85"/>
      <c r="J21" s="106"/>
      <c r="K21" s="6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E21" s="223"/>
      <c r="AF21" s="228"/>
      <c r="AG21" s="228"/>
      <c r="AH21" s="228"/>
      <c r="AI21" s="228"/>
      <c r="AJ21" s="228"/>
      <c r="AK21" s="2"/>
      <c r="AL21" s="2"/>
    </row>
    <row r="22" spans="1:38" s="3" customFormat="1" ht="12.75" customHeight="1" x14ac:dyDescent="0.2">
      <c r="A22" s="274">
        <v>5</v>
      </c>
      <c r="B22" s="274"/>
      <c r="C22" s="11" t="s">
        <v>9</v>
      </c>
      <c r="D22" s="11"/>
      <c r="E22" s="43">
        <f>F22/F35</f>
        <v>6.0999999999999999E-2</v>
      </c>
      <c r="F22" s="110">
        <f>SUM(F23:F25)</f>
        <v>2000000</v>
      </c>
      <c r="I22" s="85"/>
      <c r="J22" s="106"/>
      <c r="K22" s="68"/>
      <c r="L22" s="219"/>
      <c r="M22" s="219"/>
      <c r="N22" s="219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"/>
      <c r="AD22" s="223"/>
      <c r="AE22" s="223"/>
      <c r="AF22" s="228"/>
      <c r="AG22" s="228"/>
      <c r="AH22" s="228"/>
      <c r="AI22" s="228"/>
      <c r="AJ22" s="217"/>
      <c r="AK22" s="217"/>
      <c r="AL22" s="217"/>
    </row>
    <row r="23" spans="1:38" ht="11.45" customHeight="1" x14ac:dyDescent="0.2">
      <c r="A23" s="88">
        <v>5</v>
      </c>
      <c r="B23" s="89" t="s">
        <v>17</v>
      </c>
      <c r="C23" s="77" t="s">
        <v>59</v>
      </c>
      <c r="D23" s="77"/>
      <c r="E23" s="78"/>
      <c r="F23" s="183">
        <v>1500000</v>
      </c>
      <c r="G23" s="90"/>
      <c r="H23" s="90"/>
      <c r="I23" s="205">
        <v>0</v>
      </c>
      <c r="J23" s="110">
        <f>F23*I23</f>
        <v>0</v>
      </c>
      <c r="K23" s="6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E23" s="223"/>
      <c r="AF23" s="3"/>
      <c r="AG23" s="3"/>
      <c r="AH23" s="3"/>
      <c r="AI23" s="3"/>
      <c r="AJ23" s="3"/>
      <c r="AK23" s="3"/>
      <c r="AL23" s="3"/>
    </row>
    <row r="24" spans="1:38" ht="11.45" customHeight="1" x14ac:dyDescent="0.2">
      <c r="A24" s="93">
        <v>5</v>
      </c>
      <c r="B24" s="94" t="s">
        <v>19</v>
      </c>
      <c r="C24" s="83" t="s">
        <v>60</v>
      </c>
      <c r="D24" s="83"/>
      <c r="E24" s="84"/>
      <c r="F24" s="183">
        <v>500000</v>
      </c>
      <c r="G24" s="93"/>
      <c r="H24" s="93"/>
      <c r="I24" s="206">
        <v>0</v>
      </c>
      <c r="J24" s="185">
        <f>F24*I24</f>
        <v>0</v>
      </c>
      <c r="K24" s="68"/>
      <c r="AC24" s="3"/>
      <c r="AD24" s="228"/>
      <c r="AE24" s="223"/>
    </row>
    <row r="25" spans="1:38" ht="11.45" customHeight="1" x14ac:dyDescent="0.2">
      <c r="A25" s="93">
        <v>5</v>
      </c>
      <c r="B25" s="94" t="s">
        <v>20</v>
      </c>
      <c r="C25" s="83" t="s">
        <v>47</v>
      </c>
      <c r="D25" s="83"/>
      <c r="E25" s="84"/>
      <c r="F25" s="183">
        <v>0</v>
      </c>
      <c r="G25" s="93"/>
      <c r="H25" s="93"/>
      <c r="I25" s="205">
        <v>0</v>
      </c>
      <c r="J25" s="186">
        <f>F25*I25</f>
        <v>0</v>
      </c>
      <c r="K25" s="68"/>
      <c r="AD25" s="284"/>
      <c r="AE25" s="284"/>
    </row>
    <row r="26" spans="1:38" ht="3" customHeight="1" x14ac:dyDescent="0.2">
      <c r="C26" s="79"/>
      <c r="E26" s="44"/>
      <c r="F26" s="105"/>
      <c r="I26" s="85"/>
      <c r="J26" s="106"/>
      <c r="K26" s="68"/>
      <c r="AD26" s="284"/>
      <c r="AE26" s="284"/>
    </row>
    <row r="27" spans="1:38" s="2" customFormat="1" ht="12.75" customHeight="1" x14ac:dyDescent="0.2">
      <c r="A27" s="274">
        <v>6</v>
      </c>
      <c r="B27" s="274"/>
      <c r="C27" s="11" t="s">
        <v>3</v>
      </c>
      <c r="D27" s="11"/>
      <c r="E27" s="43">
        <f>F27/F35</f>
        <v>1.4999999999999999E-2</v>
      </c>
      <c r="F27" s="100">
        <v>500000</v>
      </c>
      <c r="G27" s="93"/>
      <c r="H27" s="93"/>
      <c r="I27" s="91">
        <v>0</v>
      </c>
      <c r="J27" s="207">
        <f>F27*I27</f>
        <v>0</v>
      </c>
      <c r="K27" s="68"/>
      <c r="L27" s="219"/>
      <c r="M27" s="219"/>
      <c r="N27" s="219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84"/>
      <c r="AE27" s="284"/>
      <c r="AF27" s="217"/>
      <c r="AG27" s="217"/>
      <c r="AH27" s="217"/>
      <c r="AI27" s="217"/>
      <c r="AJ27" s="217"/>
      <c r="AK27" s="217"/>
      <c r="AL27" s="217"/>
    </row>
    <row r="28" spans="1:38" ht="3" customHeight="1" x14ac:dyDescent="0.2">
      <c r="A28" s="111"/>
      <c r="C28" s="79"/>
      <c r="E28" s="44"/>
      <c r="F28" s="105"/>
      <c r="I28" s="85"/>
      <c r="J28" s="106"/>
      <c r="K28" s="6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D28" s="284"/>
      <c r="AE28" s="284"/>
      <c r="AF28" s="2"/>
      <c r="AG28" s="2"/>
      <c r="AH28" s="2"/>
      <c r="AI28" s="2"/>
      <c r="AJ28" s="2"/>
      <c r="AK28" s="2"/>
      <c r="AL28" s="2"/>
    </row>
    <row r="29" spans="1:38" s="3" customFormat="1" ht="12.75" customHeight="1" x14ac:dyDescent="0.2">
      <c r="A29" s="274">
        <v>7</v>
      </c>
      <c r="B29" s="274"/>
      <c r="C29" s="11" t="s">
        <v>56</v>
      </c>
      <c r="D29" s="11"/>
      <c r="E29" s="43">
        <f>F29/F35</f>
        <v>0.16600000000000001</v>
      </c>
      <c r="F29" s="100">
        <v>5500000</v>
      </c>
      <c r="G29" s="93"/>
      <c r="H29" s="93"/>
      <c r="I29" s="91">
        <v>0</v>
      </c>
      <c r="J29" s="207">
        <f>F29*I29</f>
        <v>0</v>
      </c>
      <c r="K29" s="68"/>
      <c r="L29" s="218"/>
      <c r="M29" s="219"/>
      <c r="N29" s="219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"/>
      <c r="AD29" s="284"/>
      <c r="AE29" s="284"/>
      <c r="AF29" s="217"/>
      <c r="AG29" s="217"/>
      <c r="AH29" s="217"/>
      <c r="AI29" s="217"/>
      <c r="AJ29" s="217"/>
      <c r="AK29" s="217"/>
      <c r="AL29" s="217"/>
    </row>
    <row r="30" spans="1:38" ht="3" customHeight="1" x14ac:dyDescent="0.2">
      <c r="A30" s="97"/>
      <c r="C30" s="79"/>
      <c r="E30" s="44"/>
      <c r="F30" s="105"/>
      <c r="I30" s="85"/>
      <c r="J30" s="106"/>
      <c r="K30" s="68"/>
      <c r="L30" s="68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 s="284"/>
      <c r="AE30" s="284"/>
      <c r="AF30" s="3"/>
      <c r="AG30" s="3"/>
      <c r="AH30" s="3"/>
      <c r="AI30" s="3"/>
      <c r="AJ30" s="3"/>
      <c r="AK30" s="3"/>
      <c r="AL30" s="3"/>
    </row>
    <row r="31" spans="1:38" s="3" customFormat="1" ht="12.75" customHeight="1" x14ac:dyDescent="0.2">
      <c r="A31" s="274">
        <v>8</v>
      </c>
      <c r="B31" s="274"/>
      <c r="C31" s="11" t="s">
        <v>64</v>
      </c>
      <c r="D31" s="11"/>
      <c r="E31" s="43">
        <f>F31/F35</f>
        <v>1E-3</v>
      </c>
      <c r="F31" s="100">
        <v>36000</v>
      </c>
      <c r="G31" s="93"/>
      <c r="H31" s="93"/>
      <c r="I31" s="91">
        <v>0</v>
      </c>
      <c r="J31" s="207">
        <f>F31*I31</f>
        <v>0</v>
      </c>
      <c r="K31" s="68"/>
      <c r="L31" s="218"/>
      <c r="M31" s="219"/>
      <c r="N31" s="219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D31" s="284"/>
      <c r="AE31" s="284"/>
      <c r="AF31" s="217"/>
      <c r="AG31" s="217"/>
      <c r="AH31" s="217"/>
      <c r="AI31" s="217"/>
      <c r="AJ31" s="217"/>
      <c r="AK31" s="217"/>
      <c r="AL31" s="217"/>
    </row>
    <row r="32" spans="1:38" ht="3" customHeight="1" x14ac:dyDescent="0.2">
      <c r="A32" s="97"/>
      <c r="C32" s="79"/>
      <c r="E32" s="44"/>
      <c r="F32" s="105"/>
      <c r="I32" s="109"/>
      <c r="J32" s="106"/>
      <c r="K32" s="68"/>
      <c r="L32" s="23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 s="284"/>
      <c r="AE32" s="284"/>
      <c r="AF32" s="3"/>
      <c r="AG32" s="3"/>
      <c r="AH32" s="3"/>
      <c r="AI32" s="3"/>
      <c r="AJ32" s="3"/>
      <c r="AK32" s="3"/>
      <c r="AL32" s="3"/>
    </row>
    <row r="33" spans="1:38" s="3" customFormat="1" ht="12.75" customHeight="1" x14ac:dyDescent="0.2">
      <c r="A33" s="274">
        <v>9</v>
      </c>
      <c r="B33" s="274"/>
      <c r="C33" s="11" t="s">
        <v>10</v>
      </c>
      <c r="D33" s="11"/>
      <c r="E33" s="43">
        <f>F33/F35</f>
        <v>4.8000000000000001E-2</v>
      </c>
      <c r="F33" s="100">
        <v>1600000</v>
      </c>
      <c r="G33" s="93"/>
      <c r="H33" s="93"/>
      <c r="I33" s="91">
        <v>0.1</v>
      </c>
      <c r="J33" s="207">
        <f>F33*I33</f>
        <v>160000</v>
      </c>
      <c r="K33" s="68"/>
      <c r="L33" s="226"/>
      <c r="M33" s="219"/>
      <c r="N33" s="219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D33" s="284"/>
      <c r="AE33" s="284"/>
      <c r="AF33" s="217"/>
      <c r="AG33" s="217"/>
      <c r="AH33" s="217"/>
      <c r="AI33" s="217"/>
      <c r="AJ33" s="217"/>
      <c r="AK33" s="217"/>
      <c r="AL33" s="217"/>
    </row>
    <row r="34" spans="1:38" ht="3" customHeight="1" x14ac:dyDescent="0.2">
      <c r="B34" s="111"/>
      <c r="C34" s="112"/>
      <c r="D34" s="112"/>
      <c r="E34" s="113"/>
      <c r="F34" s="105"/>
      <c r="J34" s="106"/>
      <c r="L34" s="22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 s="284"/>
      <c r="AE34" s="284"/>
      <c r="AF34" s="3"/>
      <c r="AG34" s="3"/>
      <c r="AH34" s="3"/>
      <c r="AI34" s="3"/>
      <c r="AJ34" s="3"/>
      <c r="AK34" s="3"/>
      <c r="AL34" s="3"/>
    </row>
    <row r="35" spans="1:38" ht="12.75" customHeight="1" x14ac:dyDescent="0.2">
      <c r="A35" s="115" t="s">
        <v>12</v>
      </c>
      <c r="B35" s="116"/>
      <c r="C35" s="116"/>
      <c r="D35" s="116"/>
      <c r="E35" s="117">
        <f>SUM(E6:E33)</f>
        <v>1</v>
      </c>
      <c r="F35" s="118">
        <f>SUM(F6+F8+F10+F20+F22+F27+F29+F31+F33)</f>
        <v>33036000</v>
      </c>
      <c r="G35" s="119"/>
      <c r="H35" s="119"/>
      <c r="I35" s="120"/>
      <c r="J35" s="118">
        <f>IF(I10="Abminderung",J6+J8+J10+J15+J18+J20+J23+J24+J25+J27+J29+J31+J33,SUM(J6:J10)+SUM(J20:J33))</f>
        <v>21547500</v>
      </c>
      <c r="K35" s="121"/>
      <c r="L35" s="226"/>
      <c r="AC35" s="3"/>
      <c r="AD35" s="284"/>
      <c r="AE35" s="284"/>
    </row>
    <row r="36" spans="1:38" ht="3" customHeight="1" x14ac:dyDescent="0.2">
      <c r="A36" s="122"/>
      <c r="D36" s="113"/>
      <c r="E36" s="113"/>
      <c r="F36" s="106"/>
      <c r="I36" s="123"/>
      <c r="J36" s="106"/>
      <c r="L36" s="68"/>
      <c r="M36" s="232"/>
      <c r="N36" s="232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D36" s="284"/>
      <c r="AE36" s="284"/>
      <c r="AF36" s="79"/>
      <c r="AG36" s="79"/>
      <c r="AH36" s="79"/>
      <c r="AI36" s="79"/>
      <c r="AJ36" s="79"/>
      <c r="AK36" s="79"/>
      <c r="AL36" s="79"/>
    </row>
    <row r="37" spans="1:38" s="2" customFormat="1" ht="12.75" customHeight="1" x14ac:dyDescent="0.2">
      <c r="A37" s="74"/>
      <c r="B37" s="279" t="s">
        <v>62</v>
      </c>
      <c r="C37" s="279"/>
      <c r="D37" s="280"/>
      <c r="E37" s="262"/>
      <c r="F37" s="72">
        <v>110000</v>
      </c>
      <c r="G37" s="58"/>
      <c r="H37" s="58"/>
      <c r="I37" s="124">
        <v>0</v>
      </c>
      <c r="J37" s="125">
        <f>F37*I37</f>
        <v>0</v>
      </c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28"/>
      <c r="AE37" s="228"/>
      <c r="AF37" s="217"/>
      <c r="AG37" s="217"/>
      <c r="AH37" s="217"/>
      <c r="AI37" s="217"/>
      <c r="AJ37" s="217"/>
      <c r="AK37" s="217"/>
      <c r="AL37" s="217"/>
    </row>
    <row r="38" spans="1:38" s="2" customFormat="1" ht="12.75" customHeight="1" x14ac:dyDescent="0.25">
      <c r="A38" s="55"/>
      <c r="B38" s="277" t="s">
        <v>63</v>
      </c>
      <c r="C38" s="277"/>
      <c r="D38" s="278"/>
      <c r="E38" s="263"/>
      <c r="F38" s="72">
        <v>110000</v>
      </c>
      <c r="G38" s="70"/>
      <c r="H38" s="70"/>
      <c r="I38" s="124">
        <v>0</v>
      </c>
      <c r="J38" s="126">
        <f>F38*I38</f>
        <v>0</v>
      </c>
      <c r="AD38" s="228"/>
      <c r="AE38" s="228"/>
      <c r="AF38" s="228"/>
      <c r="AG38" s="228"/>
    </row>
    <row r="39" spans="1:38" ht="6" customHeight="1" x14ac:dyDescent="0.2">
      <c r="C39" s="79"/>
      <c r="J39" s="114"/>
      <c r="L39" s="217"/>
      <c r="M39" s="217"/>
      <c r="N39" s="217"/>
      <c r="AD39" s="228"/>
      <c r="AE39" s="228"/>
      <c r="AF39" s="284"/>
      <c r="AG39" s="284"/>
    </row>
    <row r="40" spans="1:38" s="132" customFormat="1" ht="12.75" customHeight="1" x14ac:dyDescent="0.25">
      <c r="A40" s="127" t="s">
        <v>32</v>
      </c>
      <c r="B40" s="128"/>
      <c r="C40" s="128"/>
      <c r="D40" s="128"/>
      <c r="E40" s="128"/>
      <c r="F40" s="128"/>
      <c r="G40" s="128"/>
      <c r="H40" s="128"/>
      <c r="I40" s="129"/>
      <c r="J40" s="130">
        <f>SUM(J35:J38)</f>
        <v>21547500</v>
      </c>
      <c r="K40" s="131"/>
      <c r="L40" s="68"/>
      <c r="AD40" s="228"/>
      <c r="AE40" s="228"/>
      <c r="AF40" s="284"/>
      <c r="AG40" s="284"/>
    </row>
    <row r="41" spans="1:38" ht="10.5" customHeight="1" x14ac:dyDescent="0.2">
      <c r="B41" s="1"/>
      <c r="C41" s="1"/>
      <c r="L41" s="226"/>
      <c r="M41" s="234"/>
      <c r="N41" s="234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228"/>
      <c r="AE41" s="228"/>
      <c r="AF41" s="284"/>
      <c r="AG41" s="284"/>
      <c r="AH41" s="195"/>
      <c r="AI41" s="195"/>
      <c r="AJ41" s="195"/>
      <c r="AK41" s="195"/>
      <c r="AL41" s="195"/>
    </row>
    <row r="42" spans="1:38" ht="12.75" customHeight="1" x14ac:dyDescent="0.2">
      <c r="A42" s="18" t="s">
        <v>76</v>
      </c>
      <c r="B42" s="18"/>
      <c r="C42" s="18"/>
      <c r="D42" s="19"/>
      <c r="E42" s="19"/>
      <c r="F42" s="19"/>
      <c r="G42" s="19"/>
      <c r="H42" s="19"/>
      <c r="I42" s="19"/>
      <c r="J42" s="19"/>
      <c r="K42" s="69"/>
      <c r="L42" s="226"/>
      <c r="AD42" s="228"/>
      <c r="AE42" s="228"/>
      <c r="AF42" s="284"/>
      <c r="AG42" s="284"/>
    </row>
    <row r="43" spans="1:38" ht="3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38" ht="12.75" customHeight="1" x14ac:dyDescent="0.2">
      <c r="A44" s="21" t="s">
        <v>51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38" ht="11.25" customHeight="1" x14ac:dyDescent="0.2">
      <c r="A45" s="5"/>
      <c r="B45" s="5"/>
      <c r="C45" s="5"/>
      <c r="F45" s="22" t="s">
        <v>5</v>
      </c>
      <c r="G45" s="23" t="s">
        <v>4</v>
      </c>
      <c r="I45" s="276" t="s">
        <v>71</v>
      </c>
      <c r="J45" s="276"/>
      <c r="K45" s="26"/>
    </row>
    <row r="46" spans="1:38" ht="12.75" customHeight="1" x14ac:dyDescent="0.25">
      <c r="B46" s="6" t="s">
        <v>42</v>
      </c>
      <c r="C46" s="133"/>
      <c r="D46" s="134"/>
      <c r="E46" s="134"/>
      <c r="F46" s="15">
        <v>22</v>
      </c>
      <c r="G46" s="24" t="s">
        <v>77</v>
      </c>
      <c r="I46" s="199"/>
      <c r="J46" s="200"/>
      <c r="K46" s="26"/>
      <c r="L46" s="281" t="s">
        <v>94</v>
      </c>
      <c r="M46" s="281" t="s">
        <v>95</v>
      </c>
      <c r="N46" s="281" t="s">
        <v>96</v>
      </c>
      <c r="O46" s="281" t="s">
        <v>97</v>
      </c>
      <c r="P46" s="235"/>
      <c r="Q46" s="281" t="s">
        <v>98</v>
      </c>
      <c r="R46" s="281" t="s">
        <v>99</v>
      </c>
      <c r="S46" s="281" t="s">
        <v>100</v>
      </c>
      <c r="T46" s="281" t="s">
        <v>101</v>
      </c>
      <c r="U46" s="281" t="s">
        <v>122</v>
      </c>
      <c r="V46" s="281" t="s">
        <v>102</v>
      </c>
      <c r="W46" s="281" t="s">
        <v>103</v>
      </c>
      <c r="X46" s="281" t="s">
        <v>104</v>
      </c>
      <c r="Y46" s="281" t="s">
        <v>105</v>
      </c>
      <c r="Z46" s="281" t="s">
        <v>106</v>
      </c>
      <c r="AA46" s="281" t="s">
        <v>107</v>
      </c>
      <c r="AB46" s="281" t="s">
        <v>108</v>
      </c>
      <c r="AC46" s="281" t="s">
        <v>109</v>
      </c>
      <c r="AD46" s="281" t="s">
        <v>110</v>
      </c>
      <c r="AE46" s="281" t="s">
        <v>111</v>
      </c>
      <c r="AF46" s="281" t="s">
        <v>112</v>
      </c>
      <c r="AG46" s="281" t="s">
        <v>113</v>
      </c>
      <c r="AH46" s="281" t="s">
        <v>121</v>
      </c>
      <c r="AI46" s="281" t="s">
        <v>114</v>
      </c>
      <c r="AJ46" s="281" t="s">
        <v>115</v>
      </c>
      <c r="AK46" s="281" t="s">
        <v>120</v>
      </c>
      <c r="AL46" s="281" t="s">
        <v>116</v>
      </c>
    </row>
    <row r="47" spans="1:38" ht="12.75" customHeight="1" x14ac:dyDescent="0.25">
      <c r="B47" s="7" t="s">
        <v>43</v>
      </c>
      <c r="C47" s="135"/>
      <c r="D47" s="136"/>
      <c r="E47" s="136"/>
      <c r="F47" s="16">
        <v>2</v>
      </c>
      <c r="G47" s="25" t="s">
        <v>6</v>
      </c>
      <c r="I47" s="201"/>
      <c r="J47" s="202"/>
      <c r="L47" s="282"/>
      <c r="M47" s="282"/>
      <c r="N47" s="282"/>
      <c r="O47" s="282"/>
      <c r="P47" s="236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</row>
    <row r="48" spans="1:38" ht="12.75" customHeight="1" x14ac:dyDescent="0.25">
      <c r="B48" s="7" t="s">
        <v>44</v>
      </c>
      <c r="C48" s="135"/>
      <c r="D48" s="136"/>
      <c r="E48" s="136"/>
      <c r="F48" s="16">
        <v>1</v>
      </c>
      <c r="G48" s="25" t="s">
        <v>6</v>
      </c>
      <c r="I48" s="201"/>
      <c r="J48" s="202"/>
      <c r="L48" s="282"/>
      <c r="M48" s="282"/>
      <c r="N48" s="282"/>
      <c r="O48" s="282"/>
      <c r="P48" s="236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</row>
    <row r="49" spans="1:38" ht="12.75" customHeight="1" x14ac:dyDescent="0.25">
      <c r="B49" s="7" t="s">
        <v>45</v>
      </c>
      <c r="C49" s="136"/>
      <c r="D49" s="136"/>
      <c r="E49" s="136"/>
      <c r="F49" s="16">
        <v>2</v>
      </c>
      <c r="G49" s="25" t="s">
        <v>6</v>
      </c>
      <c r="I49" s="201"/>
      <c r="J49" s="202"/>
      <c r="L49" s="282"/>
      <c r="M49" s="282"/>
      <c r="N49" s="282"/>
      <c r="O49" s="282"/>
      <c r="P49" s="236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</row>
    <row r="50" spans="1:38" ht="3" customHeight="1" x14ac:dyDescent="0.25">
      <c r="A50" s="5"/>
      <c r="B50" s="5"/>
      <c r="C50" s="5"/>
      <c r="F50" s="26"/>
      <c r="I50" s="26"/>
      <c r="J50" s="26"/>
      <c r="L50" s="282"/>
      <c r="M50" s="282"/>
      <c r="N50" s="282"/>
      <c r="O50" s="282"/>
      <c r="P50" s="236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</row>
    <row r="51" spans="1:38" ht="11.25" customHeight="1" x14ac:dyDescent="0.25">
      <c r="B51" s="5"/>
      <c r="C51" s="137" t="s">
        <v>68</v>
      </c>
      <c r="D51" s="136"/>
      <c r="E51" s="136"/>
      <c r="F51" s="16">
        <v>0</v>
      </c>
      <c r="G51" s="25" t="s">
        <v>83</v>
      </c>
      <c r="I51" s="203"/>
      <c r="J51" s="203"/>
      <c r="K51" s="28"/>
      <c r="L51" s="282"/>
      <c r="M51" s="282"/>
      <c r="N51" s="282"/>
      <c r="O51" s="282"/>
      <c r="P51" s="236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</row>
    <row r="52" spans="1:38" ht="11.25" customHeight="1" x14ac:dyDescent="0.25">
      <c r="B52" s="5"/>
      <c r="C52" s="137" t="s">
        <v>65</v>
      </c>
      <c r="D52" s="136"/>
      <c r="E52" s="136"/>
      <c r="F52" s="16">
        <v>0</v>
      </c>
      <c r="G52" s="25" t="s">
        <v>84</v>
      </c>
      <c r="I52" s="204"/>
      <c r="J52" s="204"/>
      <c r="K52" s="28"/>
      <c r="L52" s="282"/>
      <c r="M52" s="282"/>
      <c r="N52" s="282"/>
      <c r="O52" s="282"/>
      <c r="P52" s="236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</row>
    <row r="53" spans="1:38" ht="11.25" customHeight="1" x14ac:dyDescent="0.25">
      <c r="B53" s="5"/>
      <c r="C53" s="137" t="s">
        <v>66</v>
      </c>
      <c r="D53" s="136"/>
      <c r="E53" s="136"/>
      <c r="F53" s="16">
        <v>0</v>
      </c>
      <c r="G53" s="25" t="s">
        <v>84</v>
      </c>
      <c r="I53" s="203"/>
      <c r="J53" s="203"/>
      <c r="K53" s="28"/>
      <c r="L53" s="282"/>
      <c r="M53" s="282"/>
      <c r="N53" s="282"/>
      <c r="O53" s="282"/>
      <c r="P53" s="236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</row>
    <row r="54" spans="1:38" ht="11.25" customHeight="1" x14ac:dyDescent="0.25">
      <c r="B54" s="5"/>
      <c r="C54" s="137" t="s">
        <v>67</v>
      </c>
      <c r="D54" s="136"/>
      <c r="E54" s="136"/>
      <c r="F54" s="16">
        <v>0</v>
      </c>
      <c r="G54" s="25" t="s">
        <v>83</v>
      </c>
      <c r="I54" s="203"/>
      <c r="J54" s="203"/>
      <c r="K54" s="28"/>
      <c r="L54" s="282"/>
      <c r="M54" s="282"/>
      <c r="N54" s="282"/>
      <c r="O54" s="282"/>
      <c r="P54" s="236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</row>
    <row r="55" spans="1:38" ht="3" customHeight="1" x14ac:dyDescent="0.25">
      <c r="A55" s="5"/>
      <c r="B55" s="5"/>
      <c r="C55" s="79"/>
      <c r="D55" s="28"/>
      <c r="E55" s="28"/>
      <c r="F55" s="28"/>
      <c r="G55" s="28"/>
      <c r="I55" s="28"/>
      <c r="J55" s="28"/>
      <c r="K55" s="28"/>
      <c r="L55" s="282"/>
      <c r="M55" s="282"/>
      <c r="N55" s="282"/>
      <c r="O55" s="282"/>
      <c r="P55" s="236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</row>
    <row r="56" spans="1:38" ht="12.75" customHeight="1" x14ac:dyDescent="0.25">
      <c r="B56" s="5" t="s">
        <v>41</v>
      </c>
      <c r="C56" s="79"/>
      <c r="D56" s="27"/>
      <c r="E56" s="27"/>
      <c r="F56" s="29">
        <f>SUM(F46:F54)</f>
        <v>27</v>
      </c>
      <c r="G56" s="28"/>
      <c r="I56" s="28"/>
      <c r="J56" s="28"/>
      <c r="K56" s="28"/>
      <c r="L56" s="282"/>
      <c r="M56" s="282"/>
      <c r="N56" s="282"/>
      <c r="O56" s="282"/>
      <c r="P56" s="236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</row>
    <row r="57" spans="1:38" ht="6" customHeight="1" x14ac:dyDescent="0.25">
      <c r="B57" s="5"/>
      <c r="C57" s="79"/>
      <c r="D57" s="28"/>
      <c r="E57" s="28"/>
      <c r="F57" s="28"/>
      <c r="G57" s="28"/>
      <c r="I57" s="28"/>
      <c r="J57" s="28"/>
      <c r="K57" s="28"/>
      <c r="L57" s="282"/>
      <c r="M57" s="282"/>
      <c r="N57" s="282"/>
      <c r="O57" s="282"/>
      <c r="P57" s="236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</row>
    <row r="58" spans="1:38" ht="12.75" customHeight="1" x14ac:dyDescent="0.25">
      <c r="A58" s="21" t="s">
        <v>15</v>
      </c>
      <c r="B58" s="21"/>
      <c r="C58" s="20"/>
      <c r="D58" s="20"/>
      <c r="E58" s="20"/>
      <c r="F58" s="20"/>
      <c r="G58" s="20"/>
      <c r="I58" s="20"/>
      <c r="J58" s="20"/>
      <c r="K58" s="20"/>
      <c r="L58" s="282"/>
      <c r="M58" s="282"/>
      <c r="N58" s="282"/>
      <c r="O58" s="282"/>
      <c r="P58" s="236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</row>
    <row r="59" spans="1:38" ht="3.75" customHeight="1" x14ac:dyDescent="0.25">
      <c r="A59" s="21"/>
      <c r="B59" s="21"/>
      <c r="C59" s="21"/>
      <c r="D59" s="21"/>
      <c r="E59" s="21"/>
      <c r="L59" s="282"/>
      <c r="M59" s="282"/>
      <c r="N59" s="282"/>
      <c r="O59" s="282"/>
      <c r="P59" s="236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</row>
    <row r="60" spans="1:38" ht="12.75" customHeight="1" x14ac:dyDescent="0.25">
      <c r="A60" s="30" t="s">
        <v>11</v>
      </c>
      <c r="B60" s="30"/>
      <c r="C60" s="79"/>
      <c r="F60" s="42">
        <f>J40</f>
        <v>21547500</v>
      </c>
      <c r="I60" s="60"/>
      <c r="J60" s="40"/>
      <c r="K60" s="40"/>
      <c r="L60" s="282"/>
      <c r="M60" s="282"/>
      <c r="N60" s="282"/>
      <c r="O60" s="282"/>
      <c r="P60" s="236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</row>
    <row r="61" spans="1:38" ht="3" customHeight="1" x14ac:dyDescent="0.25">
      <c r="A61" s="5"/>
      <c r="B61" s="5"/>
      <c r="C61" s="5"/>
      <c r="D61" s="5"/>
      <c r="E61" s="5"/>
      <c r="F61" s="27"/>
      <c r="G61" s="5"/>
      <c r="I61" s="28"/>
      <c r="J61" s="28"/>
      <c r="K61" s="28"/>
      <c r="L61" s="282"/>
      <c r="M61" s="282"/>
      <c r="N61" s="282"/>
      <c r="O61" s="282"/>
      <c r="P61" s="236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</row>
    <row r="62" spans="1:38" ht="12.75" customHeight="1" x14ac:dyDescent="0.25">
      <c r="A62" s="5" t="s">
        <v>74</v>
      </c>
      <c r="B62" s="5"/>
      <c r="C62" s="5"/>
      <c r="F62" s="13">
        <f>0.037*F56+0.63</f>
        <v>1.63</v>
      </c>
      <c r="I62" s="14"/>
      <c r="J62" s="14"/>
      <c r="K62" s="14"/>
      <c r="L62" s="282"/>
      <c r="M62" s="282"/>
      <c r="N62" s="282"/>
      <c r="O62" s="282"/>
      <c r="P62" s="236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</row>
    <row r="63" spans="1:38" ht="12.75" customHeight="1" x14ac:dyDescent="0.25">
      <c r="A63" s="5" t="s">
        <v>75</v>
      </c>
      <c r="B63" s="5"/>
      <c r="C63" s="5"/>
      <c r="F63" s="49">
        <f>ROUND((29*F60^(-0.092)*F62)/100,6)</f>
        <v>9.9979999999999999E-2</v>
      </c>
      <c r="G63" s="138" t="str">
        <f>IF(F60&gt;1999999.99,"(PL + ÖBA)","")</f>
        <v>(PL + ÖBA)</v>
      </c>
      <c r="I63" s="61"/>
      <c r="J63" s="41"/>
      <c r="K63" s="65"/>
      <c r="L63" s="282"/>
      <c r="M63" s="282"/>
      <c r="N63" s="282"/>
      <c r="O63" s="282"/>
      <c r="P63" s="236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</row>
    <row r="64" spans="1:38" ht="12.75" customHeight="1" x14ac:dyDescent="0.25">
      <c r="A64" s="5" t="s">
        <v>132</v>
      </c>
      <c r="B64" s="5"/>
      <c r="C64" s="5"/>
      <c r="F64" s="271">
        <v>0</v>
      </c>
      <c r="I64" s="62"/>
      <c r="J64" s="31"/>
      <c r="K64" s="64"/>
      <c r="L64" s="282"/>
      <c r="M64" s="282"/>
      <c r="N64" s="282"/>
      <c r="O64" s="282"/>
      <c r="P64" s="236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</row>
    <row r="65" spans="1:38" ht="15" customHeight="1" x14ac:dyDescent="0.25">
      <c r="A65" s="6" t="s">
        <v>78</v>
      </c>
      <c r="B65" s="6"/>
      <c r="C65" s="6"/>
      <c r="D65" s="32"/>
      <c r="E65" s="32"/>
      <c r="F65" s="32"/>
      <c r="G65" s="50">
        <f>ROUND(F60*(F63)*(1+F64),2)</f>
        <v>2154319</v>
      </c>
      <c r="H65" s="33"/>
      <c r="I65" s="33"/>
      <c r="J65" s="134"/>
      <c r="K65" s="34"/>
      <c r="L65" s="283"/>
      <c r="M65" s="283"/>
      <c r="N65" s="283"/>
      <c r="O65" s="283"/>
      <c r="P65" s="237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</row>
    <row r="66" spans="1:38" ht="3" customHeight="1" x14ac:dyDescent="0.2">
      <c r="A66" s="5"/>
      <c r="B66" s="5"/>
      <c r="C66" s="5"/>
      <c r="D66" s="20"/>
      <c r="E66" s="20"/>
      <c r="F66" s="20"/>
      <c r="G66" s="20"/>
      <c r="H66" s="34"/>
      <c r="I66" s="34"/>
      <c r="J66" s="34"/>
      <c r="K66" s="34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</row>
    <row r="67" spans="1:38" ht="11.25" customHeight="1" x14ac:dyDescent="0.25">
      <c r="A67" s="5"/>
      <c r="B67" s="5"/>
      <c r="C67" s="5"/>
      <c r="D67" s="54" t="s">
        <v>61</v>
      </c>
      <c r="E67" s="54" t="s">
        <v>119</v>
      </c>
      <c r="F67" s="53" t="s">
        <v>5</v>
      </c>
      <c r="H67" s="63"/>
      <c r="I67" s="22"/>
      <c r="J67" s="34"/>
      <c r="K67" s="34"/>
      <c r="L67" s="239" t="s">
        <v>117</v>
      </c>
      <c r="M67" s="240"/>
      <c r="N67" s="240"/>
      <c r="O67" s="240" t="s">
        <v>118</v>
      </c>
      <c r="P67" s="240"/>
      <c r="Q67" s="240"/>
      <c r="R67" s="240"/>
      <c r="S67" s="240" t="s">
        <v>118</v>
      </c>
      <c r="T67" s="240"/>
      <c r="U67" s="240"/>
      <c r="V67" s="240"/>
      <c r="W67" s="240"/>
      <c r="X67" s="240"/>
      <c r="Y67" s="240"/>
      <c r="Z67" s="240"/>
      <c r="AA67" s="240"/>
      <c r="AB67" s="240"/>
      <c r="AC67" s="240" t="s">
        <v>118</v>
      </c>
      <c r="AD67" s="240"/>
      <c r="AE67" s="240"/>
      <c r="AF67" s="240"/>
      <c r="AG67" s="240"/>
      <c r="AH67" s="240"/>
      <c r="AI67" s="240"/>
      <c r="AJ67" s="240"/>
      <c r="AK67" s="240"/>
      <c r="AL67" s="240"/>
    </row>
    <row r="68" spans="1:38" ht="12.75" customHeight="1" x14ac:dyDescent="0.25">
      <c r="A68" s="20" t="s">
        <v>53</v>
      </c>
      <c r="B68" s="20"/>
      <c r="C68" s="35"/>
      <c r="D68" s="51">
        <v>0.02</v>
      </c>
      <c r="E68" s="51">
        <f>D68+L68</f>
        <v>2.1999999999999999E-2</v>
      </c>
      <c r="F68" s="45">
        <v>2.1999999999999999E-2</v>
      </c>
      <c r="G68" s="38">
        <f t="shared" ref="G68:G77" si="0">$G$65*F68</f>
        <v>47395</v>
      </c>
      <c r="H68" s="51"/>
      <c r="I68" s="59"/>
      <c r="J68" s="38"/>
      <c r="K68" s="36"/>
      <c r="L68" s="241">
        <f t="shared" ref="L68:L77" si="1">SUMIF($M$67:$AL$67,"*",M68:AL68)</f>
        <v>2E-3</v>
      </c>
      <c r="M68" s="242"/>
      <c r="N68" s="242"/>
      <c r="O68" s="242"/>
      <c r="P68" s="242"/>
      <c r="Q68" s="242"/>
      <c r="R68" s="242"/>
      <c r="S68" s="242">
        <v>2E-3</v>
      </c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</row>
    <row r="69" spans="1:38" ht="12.75" customHeight="1" x14ac:dyDescent="0.25">
      <c r="A69" s="20" t="s">
        <v>33</v>
      </c>
      <c r="B69" s="20"/>
      <c r="C69" s="35"/>
      <c r="D69" s="51">
        <v>7.0000000000000007E-2</v>
      </c>
      <c r="E69" s="51">
        <f t="shared" ref="E69:E77" si="2">D69+L69</f>
        <v>8.1500000000000003E-2</v>
      </c>
      <c r="F69" s="46">
        <v>8.1500000000000003E-2</v>
      </c>
      <c r="G69" s="38">
        <f t="shared" si="0"/>
        <v>175577</v>
      </c>
      <c r="H69" s="51"/>
      <c r="I69" s="59"/>
      <c r="J69" s="38"/>
      <c r="K69" s="36"/>
      <c r="L69" s="241">
        <f t="shared" si="1"/>
        <v>1.15E-2</v>
      </c>
      <c r="M69" s="242"/>
      <c r="N69" s="242"/>
      <c r="O69" s="242">
        <v>8.5000000000000006E-3</v>
      </c>
      <c r="P69" s="242"/>
      <c r="Q69" s="242"/>
      <c r="R69" s="242"/>
      <c r="S69" s="242">
        <v>3.0000000000000001E-3</v>
      </c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</row>
    <row r="70" spans="1:38" ht="12.75" customHeight="1" x14ac:dyDescent="0.25">
      <c r="A70" s="20" t="s">
        <v>34</v>
      </c>
      <c r="B70" s="20"/>
      <c r="C70" s="35"/>
      <c r="D70" s="51">
        <v>0.15</v>
      </c>
      <c r="E70" s="51">
        <f t="shared" si="2"/>
        <v>0.17449999999999999</v>
      </c>
      <c r="F70" s="46">
        <v>0.17449999999999999</v>
      </c>
      <c r="G70" s="38">
        <f t="shared" si="0"/>
        <v>375929</v>
      </c>
      <c r="H70" s="51"/>
      <c r="I70" s="59"/>
      <c r="J70" s="38"/>
      <c r="K70" s="36"/>
      <c r="L70" s="241">
        <f t="shared" si="1"/>
        <v>2.4500000000000001E-2</v>
      </c>
      <c r="M70" s="242"/>
      <c r="N70" s="242"/>
      <c r="O70" s="242">
        <v>2.0500000000000001E-2</v>
      </c>
      <c r="P70" s="242"/>
      <c r="Q70" s="242"/>
      <c r="R70" s="242"/>
      <c r="S70" s="242">
        <v>4.0000000000000001E-3</v>
      </c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</row>
    <row r="71" spans="1:38" ht="12.75" customHeight="1" x14ac:dyDescent="0.25">
      <c r="A71" s="20" t="s">
        <v>35</v>
      </c>
      <c r="B71" s="20"/>
      <c r="C71" s="35"/>
      <c r="D71" s="51">
        <v>0.03</v>
      </c>
      <c r="E71" s="51">
        <f t="shared" si="2"/>
        <v>0.04</v>
      </c>
      <c r="F71" s="46">
        <v>0.04</v>
      </c>
      <c r="G71" s="38">
        <f t="shared" si="0"/>
        <v>86173</v>
      </c>
      <c r="H71" s="51"/>
      <c r="I71" s="59"/>
      <c r="J71" s="38"/>
      <c r="K71" s="36"/>
      <c r="L71" s="241">
        <f t="shared" si="1"/>
        <v>0.01</v>
      </c>
      <c r="M71" s="242"/>
      <c r="N71" s="242"/>
      <c r="O71" s="242">
        <v>7.0000000000000001E-3</v>
      </c>
      <c r="P71" s="242"/>
      <c r="Q71" s="242"/>
      <c r="R71" s="242"/>
      <c r="S71" s="242">
        <v>3.0000000000000001E-3</v>
      </c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</row>
    <row r="72" spans="1:38" ht="12.75" customHeight="1" x14ac:dyDescent="0.25">
      <c r="A72" s="20" t="s">
        <v>36</v>
      </c>
      <c r="B72" s="20"/>
      <c r="C72" s="35"/>
      <c r="D72" s="51">
        <v>0.24</v>
      </c>
      <c r="E72" s="51">
        <f t="shared" si="2"/>
        <v>0.27500000000000002</v>
      </c>
      <c r="F72" s="46">
        <v>0.27500000000000002</v>
      </c>
      <c r="G72" s="38">
        <f t="shared" si="0"/>
        <v>592438</v>
      </c>
      <c r="H72" s="51"/>
      <c r="I72" s="59"/>
      <c r="J72" s="38"/>
      <c r="K72" s="36"/>
      <c r="L72" s="241">
        <f t="shared" si="1"/>
        <v>3.5000000000000003E-2</v>
      </c>
      <c r="M72" s="242"/>
      <c r="N72" s="242"/>
      <c r="O72" s="242"/>
      <c r="P72" s="242"/>
      <c r="Q72" s="242"/>
      <c r="R72" s="242"/>
      <c r="S72" s="242">
        <v>5.0000000000000001E-3</v>
      </c>
      <c r="T72" s="242"/>
      <c r="U72" s="242"/>
      <c r="V72" s="242"/>
      <c r="W72" s="242"/>
      <c r="X72" s="242"/>
      <c r="Y72" s="242"/>
      <c r="Z72" s="242"/>
      <c r="AA72" s="242"/>
      <c r="AB72" s="242"/>
      <c r="AC72" s="242">
        <v>0.03</v>
      </c>
      <c r="AD72" s="242"/>
      <c r="AE72" s="242"/>
      <c r="AF72" s="242"/>
      <c r="AG72" s="242"/>
      <c r="AH72" s="242"/>
      <c r="AI72" s="242"/>
      <c r="AJ72" s="242"/>
      <c r="AK72" s="242"/>
      <c r="AL72" s="242"/>
    </row>
    <row r="73" spans="1:38" ht="12.75" customHeight="1" x14ac:dyDescent="0.25">
      <c r="A73" s="20" t="s">
        <v>37</v>
      </c>
      <c r="B73" s="20"/>
      <c r="C73" s="35"/>
      <c r="D73" s="51">
        <v>0.08</v>
      </c>
      <c r="E73" s="51">
        <f t="shared" si="2"/>
        <v>0.08</v>
      </c>
      <c r="F73" s="46">
        <v>0.08</v>
      </c>
      <c r="G73" s="38">
        <f t="shared" si="0"/>
        <v>172346</v>
      </c>
      <c r="H73" s="51"/>
      <c r="I73" s="59"/>
      <c r="J73" s="38"/>
      <c r="K73" s="36"/>
      <c r="L73" s="241">
        <f t="shared" si="1"/>
        <v>0</v>
      </c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</row>
    <row r="74" spans="1:38" ht="12.75" customHeight="1" x14ac:dyDescent="0.25">
      <c r="A74" s="20" t="s">
        <v>38</v>
      </c>
      <c r="B74" s="20"/>
      <c r="C74" s="35"/>
      <c r="D74" s="51">
        <v>0.03</v>
      </c>
      <c r="E74" s="51">
        <f t="shared" si="2"/>
        <v>0.03</v>
      </c>
      <c r="F74" s="46">
        <v>0.03</v>
      </c>
      <c r="G74" s="38">
        <f t="shared" si="0"/>
        <v>64630</v>
      </c>
      <c r="H74" s="51"/>
      <c r="I74" s="59"/>
      <c r="J74" s="38"/>
      <c r="K74" s="36"/>
      <c r="L74" s="241">
        <f t="shared" si="1"/>
        <v>0</v>
      </c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</row>
    <row r="75" spans="1:38" ht="12.75" customHeight="1" x14ac:dyDescent="0.25">
      <c r="A75" s="20" t="s">
        <v>48</v>
      </c>
      <c r="B75" s="20"/>
      <c r="C75" s="35"/>
      <c r="D75" s="51">
        <v>0.04</v>
      </c>
      <c r="E75" s="51">
        <f t="shared" si="2"/>
        <v>0.04</v>
      </c>
      <c r="F75" s="46">
        <v>0.04</v>
      </c>
      <c r="G75" s="38">
        <f t="shared" si="0"/>
        <v>86173</v>
      </c>
      <c r="H75" s="51"/>
      <c r="I75" s="59"/>
      <c r="J75" s="38"/>
      <c r="K75" s="36"/>
      <c r="L75" s="241">
        <f t="shared" si="1"/>
        <v>0</v>
      </c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</row>
    <row r="76" spans="1:38" ht="12.75" customHeight="1" x14ac:dyDescent="0.25">
      <c r="A76" s="20" t="s">
        <v>39</v>
      </c>
      <c r="B76" s="20"/>
      <c r="C76" s="35"/>
      <c r="D76" s="51">
        <v>0.32</v>
      </c>
      <c r="E76" s="51">
        <f t="shared" si="2"/>
        <v>0.32</v>
      </c>
      <c r="F76" s="46">
        <v>0.32</v>
      </c>
      <c r="G76" s="38">
        <f t="shared" si="0"/>
        <v>689382</v>
      </c>
      <c r="H76" s="51"/>
      <c r="I76" s="59"/>
      <c r="J76" s="38"/>
      <c r="K76" s="36"/>
      <c r="L76" s="241">
        <f t="shared" si="1"/>
        <v>0</v>
      </c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</row>
    <row r="77" spans="1:38" ht="12.75" customHeight="1" x14ac:dyDescent="0.25">
      <c r="A77" s="32" t="s">
        <v>49</v>
      </c>
      <c r="B77" s="32"/>
      <c r="C77" s="37"/>
      <c r="D77" s="52">
        <v>0.02</v>
      </c>
      <c r="E77" s="52">
        <f t="shared" si="2"/>
        <v>0.02</v>
      </c>
      <c r="F77" s="47">
        <v>0.02</v>
      </c>
      <c r="G77" s="39">
        <f t="shared" si="0"/>
        <v>43086</v>
      </c>
      <c r="H77" s="52"/>
      <c r="I77" s="196"/>
      <c r="J77" s="38"/>
      <c r="K77" s="36"/>
      <c r="L77" s="241">
        <f t="shared" si="1"/>
        <v>0</v>
      </c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</row>
    <row r="78" spans="1:38" s="195" customFormat="1" ht="18.600000000000001" customHeight="1" x14ac:dyDescent="0.25">
      <c r="A78" s="187" t="s">
        <v>40</v>
      </c>
      <c r="B78" s="188"/>
      <c r="C78" s="189"/>
      <c r="D78" s="190">
        <f>SUM(D68:D77)</f>
        <v>1</v>
      </c>
      <c r="E78" s="190">
        <f>SUM(E68:E77)</f>
        <v>1.083</v>
      </c>
      <c r="F78" s="191">
        <f>SUM(F68:F77)</f>
        <v>1.083</v>
      </c>
      <c r="G78" s="192">
        <f>SUM(G68:G77)</f>
        <v>2333129</v>
      </c>
      <c r="H78" s="190"/>
      <c r="I78" s="191"/>
      <c r="J78" s="73">
        <f>G78</f>
        <v>2333129</v>
      </c>
      <c r="K78" s="193"/>
      <c r="L78" s="243">
        <f>SUM(L68:L77)</f>
        <v>8.3000000000000004E-2</v>
      </c>
      <c r="M78" s="243">
        <f t="shared" ref="M78:AJ78" si="3">SUM(M68:M77)</f>
        <v>0</v>
      </c>
      <c r="N78" s="243">
        <f t="shared" si="3"/>
        <v>0</v>
      </c>
      <c r="O78" s="243">
        <f t="shared" si="3"/>
        <v>3.5999999999999997E-2</v>
      </c>
      <c r="P78" s="243"/>
      <c r="Q78" s="243">
        <f t="shared" si="3"/>
        <v>0</v>
      </c>
      <c r="R78" s="243">
        <f>SUM(R68:R77)</f>
        <v>0</v>
      </c>
      <c r="S78" s="243">
        <f>SUM(S68:S77)</f>
        <v>1.7000000000000001E-2</v>
      </c>
      <c r="T78" s="243">
        <f t="shared" si="3"/>
        <v>0</v>
      </c>
      <c r="U78" s="243">
        <f t="shared" si="3"/>
        <v>0</v>
      </c>
      <c r="V78" s="243">
        <f>SUM(V68:V77)</f>
        <v>0</v>
      </c>
      <c r="W78" s="243">
        <f t="shared" si="3"/>
        <v>0</v>
      </c>
      <c r="X78" s="243">
        <f t="shared" si="3"/>
        <v>0</v>
      </c>
      <c r="Y78" s="243">
        <f t="shared" si="3"/>
        <v>0</v>
      </c>
      <c r="Z78" s="243">
        <f t="shared" si="3"/>
        <v>0</v>
      </c>
      <c r="AA78" s="243">
        <f t="shared" si="3"/>
        <v>0</v>
      </c>
      <c r="AB78" s="243">
        <f t="shared" si="3"/>
        <v>0</v>
      </c>
      <c r="AC78" s="243">
        <f t="shared" si="3"/>
        <v>0.03</v>
      </c>
      <c r="AD78" s="243">
        <f t="shared" si="3"/>
        <v>0</v>
      </c>
      <c r="AE78" s="243">
        <f t="shared" si="3"/>
        <v>0</v>
      </c>
      <c r="AF78" s="243">
        <f t="shared" si="3"/>
        <v>0</v>
      </c>
      <c r="AG78" s="243">
        <f t="shared" si="3"/>
        <v>0</v>
      </c>
      <c r="AH78" s="243">
        <f t="shared" si="3"/>
        <v>0</v>
      </c>
      <c r="AI78" s="243">
        <f t="shared" si="3"/>
        <v>0</v>
      </c>
      <c r="AJ78" s="243">
        <f t="shared" si="3"/>
        <v>0</v>
      </c>
      <c r="AK78" s="243">
        <f>SUM(AK68:AK77)</f>
        <v>0</v>
      </c>
      <c r="AL78" s="243">
        <f>SUM(AL68:AL77)</f>
        <v>0</v>
      </c>
    </row>
    <row r="79" spans="1:38" ht="12.75" customHeight="1" x14ac:dyDescent="0.2">
      <c r="A79" s="268" t="s">
        <v>126</v>
      </c>
      <c r="B79" s="20"/>
      <c r="C79" s="79"/>
      <c r="D79" s="51">
        <v>0.01</v>
      </c>
      <c r="E79" s="51"/>
      <c r="F79" s="46">
        <v>0</v>
      </c>
      <c r="G79" s="38">
        <f t="shared" ref="G79:G86" si="4">$G$65*F79</f>
        <v>0</v>
      </c>
      <c r="H79" s="59"/>
      <c r="I79" s="38"/>
      <c r="J79" s="139"/>
    </row>
    <row r="80" spans="1:38" ht="12.75" customHeight="1" x14ac:dyDescent="0.2">
      <c r="A80" s="268" t="s">
        <v>127</v>
      </c>
      <c r="B80" s="20"/>
      <c r="C80" s="79"/>
      <c r="D80" s="51">
        <v>1.4999999999999999E-2</v>
      </c>
      <c r="E80" s="51"/>
      <c r="F80" s="46">
        <v>0</v>
      </c>
      <c r="G80" s="38">
        <f t="shared" si="4"/>
        <v>0</v>
      </c>
      <c r="H80" s="59"/>
      <c r="I80" s="38"/>
      <c r="J80" s="139"/>
    </row>
    <row r="81" spans="1:38" ht="12.75" customHeight="1" x14ac:dyDescent="0.2">
      <c r="A81" s="268" t="s">
        <v>128</v>
      </c>
      <c r="B81" s="20"/>
      <c r="C81" s="79"/>
      <c r="D81" s="51">
        <v>2.5000000000000001E-2</v>
      </c>
      <c r="E81" s="51"/>
      <c r="F81" s="46">
        <v>0</v>
      </c>
      <c r="G81" s="38">
        <f t="shared" si="4"/>
        <v>0</v>
      </c>
      <c r="H81" s="59"/>
      <c r="I81" s="38"/>
      <c r="J81" s="139"/>
    </row>
    <row r="82" spans="1:38" ht="12.75" customHeight="1" x14ac:dyDescent="0.2">
      <c r="A82" s="268" t="s">
        <v>129</v>
      </c>
      <c r="B82" s="20"/>
      <c r="C82" s="79"/>
      <c r="D82" s="51">
        <v>0.03</v>
      </c>
      <c r="E82" s="51"/>
      <c r="F82" s="46">
        <v>0</v>
      </c>
      <c r="G82" s="38">
        <f t="shared" si="4"/>
        <v>0</v>
      </c>
      <c r="H82" s="59"/>
      <c r="I82" s="38"/>
      <c r="J82" s="139"/>
    </row>
    <row r="83" spans="1:38" ht="12.75" customHeight="1" x14ac:dyDescent="0.2">
      <c r="A83" s="268" t="s">
        <v>130</v>
      </c>
      <c r="B83" s="20"/>
      <c r="C83" s="79"/>
      <c r="D83" s="51">
        <v>0.02</v>
      </c>
      <c r="E83" s="51"/>
      <c r="F83" s="46">
        <v>0</v>
      </c>
      <c r="G83" s="38">
        <f t="shared" si="4"/>
        <v>0</v>
      </c>
      <c r="H83" s="59"/>
      <c r="I83" s="38"/>
      <c r="J83" s="139"/>
    </row>
    <row r="84" spans="1:38" ht="12.75" customHeight="1" x14ac:dyDescent="0.2">
      <c r="A84" s="269" t="s">
        <v>131</v>
      </c>
      <c r="B84" s="20"/>
      <c r="C84" s="79"/>
      <c r="D84" s="51">
        <v>0.04</v>
      </c>
      <c r="E84" s="51"/>
      <c r="F84" s="46">
        <v>0</v>
      </c>
      <c r="G84" s="38">
        <f t="shared" si="4"/>
        <v>0</v>
      </c>
      <c r="H84" s="59"/>
      <c r="I84" s="38"/>
      <c r="J84" s="139"/>
    </row>
    <row r="85" spans="1:38" ht="12.75" customHeight="1" x14ac:dyDescent="0.2">
      <c r="A85" s="269" t="s">
        <v>73</v>
      </c>
      <c r="B85" s="20"/>
      <c r="C85" s="79"/>
      <c r="D85" s="216">
        <v>0.01</v>
      </c>
      <c r="E85" s="216"/>
      <c r="F85" s="47">
        <v>0</v>
      </c>
      <c r="G85" s="38">
        <f t="shared" si="4"/>
        <v>0</v>
      </c>
      <c r="H85" s="59"/>
      <c r="I85" s="38"/>
      <c r="J85" s="139"/>
    </row>
    <row r="86" spans="1:38" ht="12.75" customHeight="1" x14ac:dyDescent="0.2">
      <c r="A86" s="270" t="s">
        <v>124</v>
      </c>
      <c r="B86" s="32"/>
      <c r="C86" s="134"/>
      <c r="D86" s="52">
        <v>0.01</v>
      </c>
      <c r="E86" s="52"/>
      <c r="F86" s="47">
        <v>0</v>
      </c>
      <c r="G86" s="39">
        <f t="shared" si="4"/>
        <v>0</v>
      </c>
      <c r="H86" s="196"/>
      <c r="I86" s="39"/>
      <c r="J86" s="197"/>
    </row>
    <row r="87" spans="1:38" s="195" customFormat="1" ht="12.75" customHeight="1" x14ac:dyDescent="0.2">
      <c r="A87" s="187" t="s">
        <v>123</v>
      </c>
      <c r="B87" s="188"/>
      <c r="C87" s="189"/>
      <c r="D87" s="190">
        <f>SUM(D78:D86)</f>
        <v>1.1599999999999999</v>
      </c>
      <c r="E87" s="190"/>
      <c r="F87" s="193">
        <f>SUM(F78:F86)</f>
        <v>1.083</v>
      </c>
      <c r="G87" s="192">
        <f>SUM(G79:G86)</f>
        <v>0</v>
      </c>
      <c r="H87" s="190"/>
      <c r="I87" s="38"/>
      <c r="J87" s="73">
        <f>G87</f>
        <v>0</v>
      </c>
      <c r="K87" s="193"/>
      <c r="L87" s="219"/>
      <c r="M87" s="219"/>
      <c r="N87" s="219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</row>
    <row r="88" spans="1:38" ht="12.75" customHeight="1" x14ac:dyDescent="0.2"/>
    <row r="89" spans="1:38" ht="12.75" customHeight="1" x14ac:dyDescent="0.2">
      <c r="A89" s="144" t="s">
        <v>57</v>
      </c>
      <c r="F89" s="145">
        <v>0</v>
      </c>
      <c r="G89" s="48">
        <v>0</v>
      </c>
      <c r="J89" s="198">
        <f>F89*G89</f>
        <v>0</v>
      </c>
    </row>
    <row r="90" spans="1:38" ht="3" customHeight="1" x14ac:dyDescent="0.2">
      <c r="H90" s="146"/>
      <c r="I90" s="146"/>
    </row>
    <row r="91" spans="1:38" s="5" customFormat="1" ht="12.75" customHeight="1" x14ac:dyDescent="0.2">
      <c r="A91" s="140" t="s">
        <v>79</v>
      </c>
      <c r="B91" s="147"/>
      <c r="C91" s="141"/>
      <c r="D91" s="141"/>
      <c r="E91" s="141"/>
      <c r="F91" s="142"/>
      <c r="G91" s="148"/>
      <c r="H91" s="149"/>
      <c r="I91" s="149"/>
      <c r="J91" s="143">
        <f>J78+J87+J89</f>
        <v>2333129</v>
      </c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</row>
    <row r="92" spans="1:38" s="5" customFormat="1" ht="3" customHeight="1" x14ac:dyDescent="0.2">
      <c r="B92" s="151"/>
      <c r="C92" s="152"/>
      <c r="D92" s="152"/>
      <c r="E92" s="152"/>
      <c r="F92" s="153"/>
      <c r="G92" s="154"/>
      <c r="H92" s="155"/>
      <c r="I92" s="155"/>
      <c r="J92" s="139"/>
      <c r="K92" s="155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</row>
    <row r="93" spans="1:38" s="5" customFormat="1" ht="12.75" customHeight="1" x14ac:dyDescent="0.2">
      <c r="A93" s="156" t="s">
        <v>13</v>
      </c>
      <c r="B93" s="151"/>
      <c r="C93" s="152"/>
      <c r="D93" s="152"/>
      <c r="E93" s="152"/>
      <c r="F93" s="157">
        <v>0.04</v>
      </c>
      <c r="G93" s="154"/>
      <c r="I93" s="38"/>
      <c r="J93" s="139">
        <f>ROUND(J91*F93,2)</f>
        <v>93325</v>
      </c>
      <c r="K93" s="159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</row>
    <row r="94" spans="1:38" s="5" customFormat="1" ht="3" customHeight="1" x14ac:dyDescent="0.2">
      <c r="A94" s="160"/>
      <c r="B94" s="161"/>
      <c r="C94" s="162"/>
      <c r="D94" s="162"/>
      <c r="E94" s="162"/>
      <c r="F94" s="163"/>
      <c r="G94" s="163"/>
      <c r="H94" s="164"/>
      <c r="I94" s="164"/>
      <c r="J94" s="165"/>
      <c r="K94" s="166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</row>
    <row r="95" spans="1:38" s="5" customFormat="1" ht="3" customHeight="1" x14ac:dyDescent="0.2">
      <c r="B95" s="151"/>
      <c r="C95" s="152"/>
      <c r="D95" s="152"/>
      <c r="E95" s="152"/>
      <c r="F95" s="167"/>
      <c r="G95" s="167"/>
      <c r="H95" s="166"/>
      <c r="I95" s="166"/>
      <c r="J95" s="139"/>
      <c r="K95" s="166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</row>
    <row r="96" spans="1:38" s="5" customFormat="1" ht="12.75" customHeight="1" x14ac:dyDescent="0.2">
      <c r="A96" s="168" t="s">
        <v>80</v>
      </c>
      <c r="B96" s="169"/>
      <c r="C96" s="170"/>
      <c r="D96" s="170"/>
      <c r="E96" s="170"/>
      <c r="F96" s="167"/>
      <c r="G96" s="167"/>
      <c r="H96" s="166"/>
      <c r="I96" s="166"/>
      <c r="J96" s="158">
        <f>J91+J93</f>
        <v>2426454</v>
      </c>
      <c r="K96" s="166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</row>
    <row r="97" spans="1:38" s="5" customFormat="1" ht="12.75" customHeight="1" x14ac:dyDescent="0.2">
      <c r="A97" s="5" t="s">
        <v>14</v>
      </c>
      <c r="B97" s="151"/>
      <c r="D97" s="152"/>
      <c r="E97" s="152"/>
      <c r="F97" s="159">
        <v>0.2</v>
      </c>
      <c r="G97" s="167"/>
      <c r="I97" s="159"/>
      <c r="J97" s="139">
        <f>ROUND(J96*F97,2)</f>
        <v>485291</v>
      </c>
      <c r="K97" s="159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</row>
    <row r="98" spans="1:38" s="5" customFormat="1" ht="12.75" customHeight="1" x14ac:dyDescent="0.2">
      <c r="A98" s="171" t="s">
        <v>81</v>
      </c>
      <c r="B98" s="172"/>
      <c r="C98" s="173"/>
      <c r="D98" s="173"/>
      <c r="E98" s="173"/>
      <c r="F98" s="174"/>
      <c r="G98" s="175"/>
      <c r="H98" s="174"/>
      <c r="I98" s="174"/>
      <c r="J98" s="176">
        <f>SUM(J96:J97)</f>
        <v>2911745</v>
      </c>
      <c r="K98" s="177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</row>
    <row r="99" spans="1:38" s="178" customFormat="1" ht="12" customHeight="1" x14ac:dyDescent="0.2">
      <c r="A99" s="178" t="s">
        <v>54</v>
      </c>
      <c r="B99" s="179"/>
      <c r="C99" s="179"/>
      <c r="F99" s="180">
        <f>J96/F35</f>
        <v>7.3449E-2</v>
      </c>
      <c r="I99" s="181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</row>
    <row r="101" spans="1:38" ht="12.75" x14ac:dyDescent="0.2"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  <c r="AK101" s="244"/>
      <c r="AL101" s="244"/>
    </row>
  </sheetData>
  <sheetProtection algorithmName="SHA-512" hashValue="Kwplj9Kuw+oVptB6PNO6Dt4RqXpt4m/UhyMIG2aLNu/cuJKWBVR53mfCbzpV3NzUHnvEdIMhUqmIbnJsbVw8XA==" saltValue="9Bn7Il0xerQMX6wEm9/Jrg==" spinCount="100000" sheet="1" objects="1" scenarios="1"/>
  <mergeCells count="49">
    <mergeCell ref="J16:J17"/>
    <mergeCell ref="I1:J1"/>
    <mergeCell ref="A6:B6"/>
    <mergeCell ref="A8:B8"/>
    <mergeCell ref="A10:B10"/>
    <mergeCell ref="J13:J14"/>
    <mergeCell ref="B37:D37"/>
    <mergeCell ref="B38:D38"/>
    <mergeCell ref="I45:J45"/>
    <mergeCell ref="A20:B20"/>
    <mergeCell ref="A22:B22"/>
    <mergeCell ref="A27:B27"/>
    <mergeCell ref="A29:B29"/>
    <mergeCell ref="A31:B31"/>
    <mergeCell ref="A33:B33"/>
    <mergeCell ref="AD35:AE36"/>
    <mergeCell ref="AF39:AG40"/>
    <mergeCell ref="AF41:AG42"/>
    <mergeCell ref="AD25:AE26"/>
    <mergeCell ref="AD27:AE28"/>
    <mergeCell ref="AD29:AE30"/>
    <mergeCell ref="AD31:AE32"/>
    <mergeCell ref="AD33:AE34"/>
    <mergeCell ref="R46:R65"/>
    <mergeCell ref="S46:S65"/>
    <mergeCell ref="T46:T65"/>
    <mergeCell ref="U46:U65"/>
    <mergeCell ref="AF46:AF65"/>
    <mergeCell ref="V46:V65"/>
    <mergeCell ref="W46:W65"/>
    <mergeCell ref="X46:X65"/>
    <mergeCell ref="Y46:Y65"/>
    <mergeCell ref="L46:L65"/>
    <mergeCell ref="M46:M65"/>
    <mergeCell ref="N46:N65"/>
    <mergeCell ref="O46:O65"/>
    <mergeCell ref="Q46:Q65"/>
    <mergeCell ref="AL46:AL65"/>
    <mergeCell ref="Z46:Z65"/>
    <mergeCell ref="AA46:AA65"/>
    <mergeCell ref="AB46:AB65"/>
    <mergeCell ref="AC46:AC65"/>
    <mergeCell ref="AD46:AD65"/>
    <mergeCell ref="AE46:AE65"/>
    <mergeCell ref="AG46:AG65"/>
    <mergeCell ref="AH46:AH65"/>
    <mergeCell ref="AI46:AI65"/>
    <mergeCell ref="AJ46:AJ65"/>
    <mergeCell ref="AK46:AK65"/>
  </mergeCells>
  <conditionalFormatting sqref="F63">
    <cfRule type="expression" dxfId="6" priority="21" stopIfTrue="1">
      <formula>$F$60&lt;2000000</formula>
    </cfRule>
  </conditionalFormatting>
  <conditionalFormatting sqref="I18">
    <cfRule type="expression" dxfId="5" priority="18">
      <formula>I10="Abminderung"</formula>
    </cfRule>
  </conditionalFormatting>
  <conditionalFormatting sqref="I15:J15">
    <cfRule type="expression" dxfId="4" priority="20">
      <formula>I10="Abminderung"</formula>
    </cfRule>
  </conditionalFormatting>
  <conditionalFormatting sqref="J15">
    <cfRule type="expression" dxfId="3" priority="19">
      <formula>I10="Abminderung"</formula>
    </cfRule>
  </conditionalFormatting>
  <conditionalFormatting sqref="J18">
    <cfRule type="expression" dxfId="2" priority="17">
      <formula>I10="Abminderung"</formula>
    </cfRule>
  </conditionalFormatting>
  <conditionalFormatting sqref="M67:AL67">
    <cfRule type="containsText" dxfId="1" priority="16" stopIfTrue="1" operator="containsText" text="x">
      <formula>NOT(ISERROR(SEARCH("x",M67)))</formula>
    </cfRule>
  </conditionalFormatting>
  <conditionalFormatting sqref="M68:AL77">
    <cfRule type="expression" dxfId="0" priority="33" stopIfTrue="1">
      <formula>IF(M$67="x",TRUE())</formula>
    </cfRule>
  </conditionalFormatting>
  <pageMargins left="0.70866141732283472" right="0.70866141732283472" top="0.74803149606299213" bottom="0.74803149606299213" header="0.31496062992125984" footer="0.31496062992125984"/>
  <pageSetup paperSize="8" scale="63" pageOrder="overThenDown" orientation="landscape" r:id="rId1"/>
  <headerFooter>
    <oddHeader>&amp;L&amp;"Arial,Fett"&amp;K01+029Angebot &amp;A
&amp;"Arial,Standard"nach VM.IB.2023&amp;R&amp;"Arial,Standard"&amp;K01+030Version 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8</xdr:col>
                    <xdr:colOff>28575</xdr:colOff>
                    <xdr:row>45</xdr:row>
                    <xdr:rowOff>19050</xdr:rowOff>
                  </from>
                  <to>
                    <xdr:col>9</xdr:col>
                    <xdr:colOff>1028700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8</xdr:col>
                    <xdr:colOff>28575</xdr:colOff>
                    <xdr:row>47</xdr:row>
                    <xdr:rowOff>19050</xdr:rowOff>
                  </from>
                  <to>
                    <xdr:col>9</xdr:col>
                    <xdr:colOff>1028700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Scroll Bar 3">
              <controlPr defaultSize="0" autoPict="0">
                <anchor moveWithCells="1">
                  <from>
                    <xdr:col>8</xdr:col>
                    <xdr:colOff>28575</xdr:colOff>
                    <xdr:row>46</xdr:row>
                    <xdr:rowOff>28575</xdr:rowOff>
                  </from>
                  <to>
                    <xdr:col>9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Scroll Bar 4">
              <controlPr defaultSize="0" autoPict="0">
                <anchor moveWithCells="1">
                  <from>
                    <xdr:col>8</xdr:col>
                    <xdr:colOff>28575</xdr:colOff>
                    <xdr:row>48</xdr:row>
                    <xdr:rowOff>19050</xdr:rowOff>
                  </from>
                  <to>
                    <xdr:col>9</xdr:col>
                    <xdr:colOff>1028700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Scroll Bar 5">
              <controlPr defaultSize="0" autoPict="0">
                <anchor moveWithCells="1">
                  <from>
                    <xdr:col>8</xdr:col>
                    <xdr:colOff>28575</xdr:colOff>
                    <xdr:row>50</xdr:row>
                    <xdr:rowOff>19050</xdr:rowOff>
                  </from>
                  <to>
                    <xdr:col>9</xdr:col>
                    <xdr:colOff>1028700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Scroll Bar 6">
              <controlPr defaultSize="0" autoPict="0">
                <anchor moveWithCells="1">
                  <from>
                    <xdr:col>8</xdr:col>
                    <xdr:colOff>28575</xdr:colOff>
                    <xdr:row>51</xdr:row>
                    <xdr:rowOff>19050</xdr:rowOff>
                  </from>
                  <to>
                    <xdr:col>9</xdr:col>
                    <xdr:colOff>1028700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Scroll Bar 7">
              <controlPr defaultSize="0" autoPict="0">
                <anchor moveWithCells="1">
                  <from>
                    <xdr:col>8</xdr:col>
                    <xdr:colOff>28575</xdr:colOff>
                    <xdr:row>52</xdr:row>
                    <xdr:rowOff>19050</xdr:rowOff>
                  </from>
                  <to>
                    <xdr:col>9</xdr:col>
                    <xdr:colOff>1028700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Scroll Bar 8">
              <controlPr defaultSize="0" autoPict="0">
                <anchor moveWithCells="1">
                  <from>
                    <xdr:col>8</xdr:col>
                    <xdr:colOff>28575</xdr:colOff>
                    <xdr:row>53</xdr:row>
                    <xdr:rowOff>19050</xdr:rowOff>
                  </from>
                  <to>
                    <xdr:col>9</xdr:col>
                    <xdr:colOff>1028700</xdr:colOff>
                    <xdr:row>53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Ingenieurbauwerke</vt:lpstr>
      <vt:lpstr>Ingenieurbauwerke + BIM</vt:lpstr>
      <vt:lpstr>Ingenieurbauwerke!Druckbereich</vt:lpstr>
      <vt:lpstr>'Ingenieurbauwerke + BIM'!Druckbereich</vt:lpstr>
      <vt:lpstr>Ingenieurbauwerke!Drucktitel</vt:lpstr>
      <vt:lpstr>'Ingenieurbauwerke + BIM'!Drucktitel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Brauneis Helmut</cp:lastModifiedBy>
  <cp:lastPrinted>2023-11-17T13:00:06Z</cp:lastPrinted>
  <dcterms:created xsi:type="dcterms:W3CDTF">2009-05-04T08:45:42Z</dcterms:created>
  <dcterms:modified xsi:type="dcterms:W3CDTF">2023-11-20T09:50:05Z</dcterms:modified>
</cp:coreProperties>
</file>