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540" yWindow="120" windowWidth="13455" windowHeight="14520" tabRatio="914" activeTab="0"/>
  </bookViews>
  <sheets>
    <sheet name="Objektplanung Architektur Neu" sheetId="1" r:id="rId1"/>
  </sheets>
  <definedNames>
    <definedName name="_xlnm.Print_Area" localSheetId="0">'Objektplanung Architektur Neu'!$A$1:$O$93</definedName>
    <definedName name="_xlnm.Print_Titles" localSheetId="0">'Objektplanung Architektur Neu'!$A:$D,'Objektplanung Architektur Neu'!$3:$3</definedName>
  </definedNames>
  <calcPr fullCalcOnLoad="1" fullPrecision="0"/>
</workbook>
</file>

<file path=xl/sharedStrings.xml><?xml version="1.0" encoding="utf-8"?>
<sst xmlns="http://schemas.openxmlformats.org/spreadsheetml/2006/main" count="87" uniqueCount="81">
  <si>
    <t>AUFSCHLIESSUNG</t>
  </si>
  <si>
    <t>BAUWERK – ROHBAU</t>
  </si>
  <si>
    <t>BAUWERK – AUSBAU</t>
  </si>
  <si>
    <t>AUSSENANLAGEN</t>
  </si>
  <si>
    <t>mögl Punkte</t>
  </si>
  <si>
    <t>gewählt</t>
  </si>
  <si>
    <t>1 bis 5</t>
  </si>
  <si>
    <t>BAUWERK – TECHNIK</t>
  </si>
  <si>
    <t>Gebäudeautomation</t>
  </si>
  <si>
    <t>EINRICHTUNG</t>
  </si>
  <si>
    <t>RESERVEN</t>
  </si>
  <si>
    <t>Bemessungsgrundlage:</t>
  </si>
  <si>
    <t>ERRICHTUNGSKOSTEN</t>
  </si>
  <si>
    <t>zzgl. Nebenkosten</t>
  </si>
  <si>
    <t>zzgl. MWSt.</t>
  </si>
  <si>
    <t>ev. Zusatzpunkte</t>
  </si>
  <si>
    <t>Vergütungsermittlung</t>
  </si>
  <si>
    <t>BMGL %</t>
  </si>
  <si>
    <t>.01</t>
  </si>
  <si>
    <t>Abwasser-, Wasser-, Gasanlagen</t>
  </si>
  <si>
    <t>.02</t>
  </si>
  <si>
    <t>.03</t>
  </si>
  <si>
    <t>.04</t>
  </si>
  <si>
    <t>.05</t>
  </si>
  <si>
    <t>.06</t>
  </si>
  <si>
    <t>.07</t>
  </si>
  <si>
    <t>.08</t>
  </si>
  <si>
    <t>Wärme- und Kälteversorgungsanlagen</t>
  </si>
  <si>
    <t>Lufttechnische Anlagen</t>
  </si>
  <si>
    <t>Starkstrom - Elektroanlagen</t>
  </si>
  <si>
    <t>Fördertechnische Anlagen</t>
  </si>
  <si>
    <t>Nutzungsspezifische Anlagen</t>
  </si>
  <si>
    <t>Fernmelde-, IT- und Sicherheitsanlagen</t>
  </si>
  <si>
    <t>BEMESSUNGSGRUNDLAGE</t>
  </si>
  <si>
    <t>LPH 2 Vorentwurfsplanung</t>
  </si>
  <si>
    <t>LPH 3 Entwurfsplanung</t>
  </si>
  <si>
    <t>LPH 4 Einreichplanung</t>
  </si>
  <si>
    <t>LPH 5 Ausführungsplanung</t>
  </si>
  <si>
    <t>LPH 6 Ausschreibung</t>
  </si>
  <si>
    <t xml:space="preserve">           Mitwirkung an der Vergabe</t>
  </si>
  <si>
    <t>LPH 8 Örtliche Bauaufsicht, Dokumentation</t>
  </si>
  <si>
    <r>
      <t>Prozentsatz der beauftragten Leistungsphasen (f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>)</t>
    </r>
  </si>
  <si>
    <r>
      <t>Summe der Bewertungspunkte [b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]</t>
    </r>
  </si>
  <si>
    <t>(A) Vielfalt der Besonderheiten in den Projektinhalten</t>
  </si>
  <si>
    <t>(B) Komplexität der Projektorganisation</t>
  </si>
  <si>
    <t>(C) Risiko bei der Projektrealisierung</t>
  </si>
  <si>
    <t>(D) Termin und Kostenanforderungen</t>
  </si>
  <si>
    <t>BMGL in €</t>
  </si>
  <si>
    <t>Nutzungsspezifische Ausstattung</t>
  </si>
  <si>
    <t>LPH 7 Begleitung der Bauausführung</t>
  </si>
  <si>
    <t>LPH 9 Objektbetreuung</t>
  </si>
  <si>
    <t>wenn KGR 3 &gt; 50% von KGR 2+KGR 4</t>
  </si>
  <si>
    <t>wenn KGR 3 &lt; 50% von KGR 2+KGR 4</t>
  </si>
  <si>
    <r>
      <rPr>
        <i/>
        <sz val="7"/>
        <color indexed="8"/>
        <rFont val="Calibri"/>
        <family val="2"/>
      </rPr>
      <t>→</t>
    </r>
    <r>
      <rPr>
        <i/>
        <sz val="7"/>
        <color indexed="8"/>
        <rFont val="Arial"/>
        <family val="2"/>
      </rPr>
      <t xml:space="preserve"> Abminderung BMGL KGR 3</t>
    </r>
  </si>
  <si>
    <t>6 bis 42</t>
  </si>
  <si>
    <t xml:space="preserve">Objektplanung Architektur nach VM.OA.2014 </t>
  </si>
  <si>
    <t>ERK %</t>
  </si>
  <si>
    <t>Anforderungsmerkmale/Bewertungspunkte</t>
  </si>
  <si>
    <t>KGR 2 + KGR 4 =</t>
  </si>
  <si>
    <t xml:space="preserve">50% =    </t>
  </si>
  <si>
    <r>
      <rPr>
        <i/>
        <sz val="7"/>
        <color indexed="8"/>
        <rFont val="Calibri"/>
        <family val="2"/>
      </rPr>
      <t>→</t>
    </r>
    <r>
      <rPr>
        <i/>
        <sz val="9.1"/>
        <color indexed="8"/>
        <rFont val="Arial"/>
        <family val="2"/>
      </rPr>
      <t xml:space="preserve"> </t>
    </r>
    <r>
      <rPr>
        <i/>
        <sz val="7"/>
        <color indexed="8"/>
        <rFont val="Arial"/>
        <family val="2"/>
      </rPr>
      <t>KGR 3 fließt zu 100% in BMGL ein</t>
    </r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</si>
  <si>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0,0198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+ 0,9406]</t>
    </r>
  </si>
  <si>
    <r>
      <t>&lt; 2 Mio: [h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= 40,00 x (BMGL)</t>
    </r>
    <r>
      <rPr>
        <vertAlign val="superscript"/>
        <sz val="10"/>
        <rFont val="Arial"/>
        <family val="2"/>
      </rPr>
      <t>(-0,1208)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</si>
  <si>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 Mio: [h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= 12,2611 x (BMGL)</t>
    </r>
    <r>
      <rPr>
        <vertAlign val="superscript"/>
        <sz val="10"/>
        <rFont val="Arial"/>
        <family val="2"/>
      </rPr>
      <t>(-0,0394)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</si>
  <si>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rPr>
        <b/>
        <sz val="8"/>
        <color indexed="8"/>
        <rFont val="Arial"/>
        <family val="2"/>
      </rPr>
      <t>Objektplanung Architekt</t>
    </r>
    <r>
      <rPr>
        <sz val="8"/>
        <color indexed="8"/>
        <rFont val="Arial"/>
        <family val="2"/>
      </rPr>
      <t xml:space="preserve">                             nach VM.OA.2014</t>
    </r>
  </si>
  <si>
    <t>Summe Objektplanung Architekt brutto</t>
  </si>
  <si>
    <t>Summe Objektplanung Architekt ohne Nebenkosten</t>
  </si>
  <si>
    <t>Summe Objektplanung Architekt netto inkl. NK</t>
  </si>
  <si>
    <t>%-Satz für OA (Planung + ÖBA)</t>
  </si>
  <si>
    <t>LPH 1 Grundlagenanalyse</t>
  </si>
  <si>
    <t>Prozentanteil an Errichtungskosten (netto, inkl. NK)</t>
  </si>
  <si>
    <r>
      <t xml:space="preserve">NEBENKOSTEN </t>
    </r>
    <r>
      <rPr>
        <sz val="8"/>
        <color indexed="8"/>
        <rFont val="Arial"/>
        <family val="2"/>
      </rPr>
      <t>(Bewilligungen, Anschl.gebühren, …)</t>
    </r>
  </si>
  <si>
    <t>Ermittlung Bemessungsgrundlage (BMGL)</t>
  </si>
  <si>
    <r>
      <t xml:space="preserve">PLANUNGSLEISTUNGEN </t>
    </r>
    <r>
      <rPr>
        <sz val="10"/>
        <color indexed="8"/>
        <rFont val="Arial"/>
        <family val="2"/>
      </rPr>
      <t>(GP)</t>
    </r>
  </si>
  <si>
    <t>Stundenpool (optionale Leistungen)</t>
  </si>
  <si>
    <t>ABMINDERUNG</t>
  </si>
  <si>
    <t>Errichtungskosten in €</t>
  </si>
  <si>
    <t>Einbaumöbel</t>
  </si>
  <si>
    <t>Serienmöbel</t>
  </si>
  <si>
    <t>LM.VM</t>
  </si>
  <si>
    <r>
      <t>Vergütung VOA = BMGL x 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x 100% f</t>
    </r>
    <r>
      <rPr>
        <vertAlign val="subscript"/>
        <sz val="10"/>
        <rFont val="Arial"/>
        <family val="2"/>
      </rPr>
      <t xml:space="preserve">LPH 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</si>
</sst>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"/>
    <numFmt numFmtId="173" formatCode="&quot;.&quot;0#"/>
    <numFmt numFmtId="174" formatCode="0.000%"/>
    <numFmt numFmtId="175" formatCode="#,##0.00&quot; EUR&quot;"/>
    <numFmt numFmtId="176" formatCode="#,##0&quot; öS&quot;"/>
    <numFmt numFmtId="177" formatCode="#,##0&quot; €&quot;"/>
    <numFmt numFmtId="178" formatCode="#,##0.00000"/>
    <numFmt numFmtId="179" formatCode="_-* #,##0.0000_-;\-* #,##0.0000_-;_-* &quot;-&quot;??_-;_-@_-"/>
    <numFmt numFmtId="180" formatCode="#,##0\ &quot;€&quot;"/>
    <numFmt numFmtId="181" formatCode="#,##0.000000"/>
    <numFmt numFmtId="182" formatCode="#,##0.0000"/>
    <numFmt numFmtId="183" formatCode="#,##0.000"/>
    <numFmt numFmtId="184" formatCode="0.0%"/>
    <numFmt numFmtId="185" formatCode="#,##0&quot; m³&quot;"/>
    <numFmt numFmtId="186" formatCode="#,##0.00\ &quot;m³&quot;"/>
    <numFmt numFmtId="187" formatCode="#,##0.0\ &quot;m³&quot;"/>
    <numFmt numFmtId="188" formatCode="#,##0\ &quot;m³&quot;"/>
    <numFmt numFmtId="189" formatCode="[$-C07]dddd\,\ dd\.\ mmmm\ yyyy"/>
    <numFmt numFmtId="190" formatCode="[$-407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_-* #,##0.0\ &quot;€&quot;_-;\-* #,##0.0\ &quot;€&quot;_-;_-* &quot;-&quot;?\ &quot;€&quot;_-;_-@_-"/>
    <numFmt numFmtId="196" formatCode="0.0"/>
    <numFmt numFmtId="197" formatCode="#,##0.0"/>
    <numFmt numFmtId="198" formatCode="#,##0\ &quot;h&quot;"/>
    <numFmt numFmtId="199" formatCode="#,##0.00\ &quot;€/h&quot;"/>
    <numFmt numFmtId="200" formatCode="0.0000%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i/>
      <sz val="7"/>
      <color indexed="8"/>
      <name val="Arial"/>
      <family val="2"/>
    </font>
    <font>
      <i/>
      <sz val="7"/>
      <color indexed="8"/>
      <name val="Calibri"/>
      <family val="2"/>
    </font>
    <font>
      <i/>
      <sz val="9.1"/>
      <color indexed="8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36"/>
      <color indexed="8"/>
      <name val="Wingdings 3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i/>
      <sz val="10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3"/>
      <color indexed="9"/>
      <name val="Calibri"/>
      <family val="2"/>
    </font>
    <font>
      <sz val="9"/>
      <color indexed="23"/>
      <name val="Arial"/>
      <family val="2"/>
    </font>
    <font>
      <b/>
      <sz val="10"/>
      <color indexed="22"/>
      <name val="Arial"/>
      <family val="2"/>
    </font>
    <font>
      <sz val="9"/>
      <color indexed="55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sz val="10"/>
      <color theme="0" tint="-0.24993999302387238"/>
      <name val="Arial"/>
      <family val="2"/>
    </font>
    <font>
      <i/>
      <sz val="10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3"/>
      <color theme="0"/>
      <name val="Arial"/>
      <family val="2"/>
    </font>
    <font>
      <b/>
      <sz val="13"/>
      <color theme="0"/>
      <name val="Calibri"/>
      <family val="2"/>
    </font>
    <font>
      <sz val="9"/>
      <color theme="1" tint="0.49998000264167786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24997000396251678"/>
      <name val="Arial"/>
      <family val="2"/>
    </font>
    <font>
      <sz val="9"/>
      <color theme="0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hair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14995999634265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hair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/>
      </top>
      <bottom style="hair">
        <color theme="0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3" fontId="5" fillId="28" borderId="4">
      <alignment/>
      <protection/>
    </xf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6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3" borderId="10" applyNumberFormat="0" applyAlignment="0" applyProtection="0"/>
  </cellStyleXfs>
  <cellXfs count="298">
    <xf numFmtId="0" fontId="0" fillId="0" borderId="0" xfId="0" applyFont="1" applyAlignment="1">
      <alignment/>
    </xf>
    <xf numFmtId="0" fontId="5" fillId="0" borderId="0" xfId="72" applyFont="1" applyFill="1" applyBorder="1" applyProtection="1">
      <alignment/>
      <protection/>
    </xf>
    <xf numFmtId="0" fontId="6" fillId="0" borderId="0" xfId="72" applyFont="1" applyFill="1" applyBorder="1" applyAlignment="1" applyProtection="1">
      <alignment vertical="center"/>
      <protection/>
    </xf>
    <xf numFmtId="3" fontId="5" fillId="0" borderId="0" xfId="72" applyNumberFormat="1" applyFont="1" applyFill="1" applyBorder="1" applyAlignment="1" applyProtection="1">
      <alignment vertical="center"/>
      <protection/>
    </xf>
    <xf numFmtId="1" fontId="5" fillId="0" borderId="0" xfId="72" applyNumberFormat="1" applyFont="1" applyFill="1" applyBorder="1" applyAlignment="1" applyProtection="1">
      <alignment horizontal="left"/>
      <protection/>
    </xf>
    <xf numFmtId="172" fontId="5" fillId="0" borderId="0" xfId="72" applyNumberFormat="1" applyFont="1" applyFill="1" applyBorder="1" applyAlignment="1" applyProtection="1">
      <alignment horizontal="left"/>
      <protection/>
    </xf>
    <xf numFmtId="173" fontId="5" fillId="0" borderId="0" xfId="72" applyNumberFormat="1" applyFont="1" applyFill="1" applyBorder="1" applyAlignment="1" applyProtection="1">
      <alignment horizontal="left"/>
      <protection/>
    </xf>
    <xf numFmtId="0" fontId="6" fillId="0" borderId="0" xfId="72" applyFont="1" applyAlignment="1" applyProtection="1">
      <alignment horizontal="left"/>
      <protection/>
    </xf>
    <xf numFmtId="0" fontId="5" fillId="0" borderId="0" xfId="72" applyFont="1" applyProtection="1">
      <alignment/>
      <protection/>
    </xf>
    <xf numFmtId="10" fontId="5" fillId="0" borderId="0" xfId="72" applyNumberFormat="1" applyFont="1" applyAlignment="1" applyProtection="1">
      <alignment horizontal="right"/>
      <protection/>
    </xf>
    <xf numFmtId="3" fontId="5" fillId="0" borderId="0" xfId="72" applyNumberFormat="1" applyFont="1" applyAlignment="1" applyProtection="1">
      <alignment horizontal="right"/>
      <protection/>
    </xf>
    <xf numFmtId="0" fontId="13" fillId="0" borderId="0" xfId="72" applyFont="1" applyFill="1" applyBorder="1" applyAlignment="1" applyProtection="1">
      <alignment vertical="center"/>
      <protection/>
    </xf>
    <xf numFmtId="0" fontId="14" fillId="0" borderId="0" xfId="72" applyFont="1" applyFill="1" applyBorder="1" applyAlignment="1" applyProtection="1">
      <alignment vertical="center"/>
      <protection/>
    </xf>
    <xf numFmtId="0" fontId="6" fillId="0" borderId="0" xfId="72" applyFont="1" applyBorder="1" applyAlignment="1" applyProtection="1">
      <alignment horizontal="left"/>
      <protection/>
    </xf>
    <xf numFmtId="0" fontId="5" fillId="0" borderId="0" xfId="72" applyFont="1" applyBorder="1" applyProtection="1">
      <alignment/>
      <protection/>
    </xf>
    <xf numFmtId="3" fontId="5" fillId="0" borderId="0" xfId="72" applyNumberFormat="1" applyFont="1" applyBorder="1" applyAlignment="1" applyProtection="1">
      <alignment horizontal="right"/>
      <protection/>
    </xf>
    <xf numFmtId="10" fontId="14" fillId="0" borderId="0" xfId="72" applyNumberFormat="1" applyFont="1" applyFill="1" applyBorder="1" applyAlignment="1" applyProtection="1">
      <alignment horizontal="center" vertical="center"/>
      <protection/>
    </xf>
    <xf numFmtId="1" fontId="5" fillId="0" borderId="0" xfId="72" applyNumberFormat="1" applyFont="1" applyFill="1" applyBorder="1" applyAlignment="1" applyProtection="1">
      <alignment horizontal="center"/>
      <protection/>
    </xf>
    <xf numFmtId="3" fontId="5" fillId="0" borderId="0" xfId="72" applyNumberFormat="1" applyFont="1" applyFill="1" applyBorder="1" applyAlignment="1" applyProtection="1">
      <alignment horizontal="right"/>
      <protection/>
    </xf>
    <xf numFmtId="10" fontId="5" fillId="0" borderId="0" xfId="72" applyNumberFormat="1" applyFont="1" applyBorder="1" applyAlignment="1" applyProtection="1">
      <alignment horizontal="right"/>
      <protection/>
    </xf>
    <xf numFmtId="0" fontId="15" fillId="0" borderId="0" xfId="72" applyFont="1" applyFill="1" applyBorder="1" applyProtection="1">
      <alignment/>
      <protection/>
    </xf>
    <xf numFmtId="0" fontId="6" fillId="0" borderId="0" xfId="72" applyFont="1" applyAlignment="1" applyProtection="1">
      <alignment horizontal="center"/>
      <protection/>
    </xf>
    <xf numFmtId="0" fontId="5" fillId="0" borderId="0" xfId="72" applyFont="1" applyFill="1" applyBorder="1" applyAlignment="1" applyProtection="1">
      <alignment vertical="top"/>
      <protection/>
    </xf>
    <xf numFmtId="0" fontId="5" fillId="0" borderId="0" xfId="72" applyFont="1" applyAlignment="1" applyProtection="1">
      <alignment vertical="top"/>
      <protection/>
    </xf>
    <xf numFmtId="0" fontId="6" fillId="0" borderId="0" xfId="72" applyFont="1" applyAlignment="1" applyProtection="1">
      <alignment vertical="top"/>
      <protection/>
    </xf>
    <xf numFmtId="0" fontId="3" fillId="0" borderId="0" xfId="68" applyFont="1" applyFill="1" applyAlignment="1" applyProtection="1">
      <alignment vertical="center"/>
      <protection/>
    </xf>
    <xf numFmtId="0" fontId="3" fillId="0" borderId="0" xfId="68" applyFont="1" applyBorder="1" applyAlignment="1" applyProtection="1">
      <alignment vertical="center"/>
      <protection/>
    </xf>
    <xf numFmtId="0" fontId="3" fillId="0" borderId="11" xfId="68" applyFont="1" applyBorder="1" applyAlignment="1" applyProtection="1">
      <alignment vertical="center"/>
      <protection/>
    </xf>
    <xf numFmtId="0" fontId="3" fillId="0" borderId="12" xfId="68" applyFont="1" applyBorder="1" applyAlignment="1" applyProtection="1">
      <alignment vertical="center"/>
      <protection/>
    </xf>
    <xf numFmtId="0" fontId="3" fillId="0" borderId="0" xfId="68" applyFont="1" applyAlignment="1" applyProtection="1">
      <alignment vertical="center"/>
      <protection/>
    </xf>
    <xf numFmtId="0" fontId="3" fillId="0" borderId="11" xfId="68" applyFont="1" applyBorder="1" applyAlignment="1" applyProtection="1">
      <alignment/>
      <protection/>
    </xf>
    <xf numFmtId="3" fontId="6" fillId="0" borderId="0" xfId="72" applyNumberFormat="1" applyFont="1" applyFill="1" applyBorder="1" applyAlignment="1" applyProtection="1">
      <alignment vertical="top" wrapText="1"/>
      <protection locked="0"/>
    </xf>
    <xf numFmtId="3" fontId="5" fillId="0" borderId="0" xfId="72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right"/>
      <protection/>
    </xf>
    <xf numFmtId="174" fontId="3" fillId="0" borderId="0" xfId="68" applyNumberFormat="1" applyFont="1" applyProtection="1">
      <alignment/>
      <protection/>
    </xf>
    <xf numFmtId="176" fontId="7" fillId="0" borderId="0" xfId="68" applyNumberFormat="1" applyFont="1" applyFill="1" applyBorder="1" applyProtection="1">
      <alignment/>
      <protection/>
    </xf>
    <xf numFmtId="0" fontId="3" fillId="0" borderId="0" xfId="68" applyFont="1" applyFill="1" applyBorder="1" applyProtection="1">
      <alignment/>
      <protection/>
    </xf>
    <xf numFmtId="0" fontId="3" fillId="0" borderId="0" xfId="68" applyFont="1" applyBorder="1" applyProtection="1">
      <alignment/>
      <protection/>
    </xf>
    <xf numFmtId="10" fontId="3" fillId="0" borderId="0" xfId="68" applyNumberFormat="1" applyFont="1" applyFill="1" applyAlignment="1" applyProtection="1">
      <alignment horizontal="right"/>
      <protection/>
    </xf>
    <xf numFmtId="178" fontId="3" fillId="0" borderId="0" xfId="68" applyNumberFormat="1" applyFont="1" applyFill="1" applyAlignment="1" applyProtection="1">
      <alignment vertical="center"/>
      <protection/>
    </xf>
    <xf numFmtId="0" fontId="3" fillId="0" borderId="0" xfId="68" applyFont="1" applyFill="1" applyBorder="1" applyAlignment="1" applyProtection="1">
      <alignment/>
      <protection/>
    </xf>
    <xf numFmtId="0" fontId="3" fillId="0" borderId="0" xfId="68" applyFont="1" applyFill="1" applyBorder="1" applyAlignment="1" applyProtection="1">
      <alignment vertical="center"/>
      <protection/>
    </xf>
    <xf numFmtId="177" fontId="10" fillId="0" borderId="0" xfId="68" applyNumberFormat="1" applyFont="1" applyFill="1" applyBorder="1" applyAlignment="1" applyProtection="1">
      <alignment vertical="center"/>
      <protection/>
    </xf>
    <xf numFmtId="0" fontId="5" fillId="0" borderId="0" xfId="72" applyFont="1" applyFill="1" applyProtection="1">
      <alignment/>
      <protection/>
    </xf>
    <xf numFmtId="0" fontId="74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14" fillId="0" borderId="0" xfId="72" applyNumberFormat="1" applyFont="1" applyFill="1" applyBorder="1" applyAlignment="1" applyProtection="1">
      <alignment horizontal="center" vertical="center"/>
      <protection/>
    </xf>
    <xf numFmtId="0" fontId="17" fillId="0" borderId="0" xfId="72" applyFont="1" applyBorder="1" applyAlignment="1" applyProtection="1">
      <alignment horizontal="left"/>
      <protection/>
    </xf>
    <xf numFmtId="0" fontId="5" fillId="0" borderId="0" xfId="72" applyFont="1" applyFill="1" applyAlignment="1" applyProtection="1">
      <alignment vertical="top"/>
      <protection/>
    </xf>
    <xf numFmtId="10" fontId="5" fillId="0" borderId="0" xfId="72" applyNumberFormat="1" applyFont="1" applyFill="1" applyBorder="1" applyProtection="1">
      <alignment/>
      <protection/>
    </xf>
    <xf numFmtId="0" fontId="9" fillId="0" borderId="0" xfId="72" applyFont="1" applyFill="1" applyBorder="1" applyProtection="1">
      <alignment/>
      <protection/>
    </xf>
    <xf numFmtId="3" fontId="10" fillId="0" borderId="0" xfId="72" applyNumberFormat="1" applyFont="1" applyFill="1" applyBorder="1" applyAlignment="1" applyProtection="1">
      <alignment/>
      <protection locked="0"/>
    </xf>
    <xf numFmtId="3" fontId="9" fillId="0" borderId="0" xfId="72" applyNumberFormat="1" applyFont="1" applyFill="1" applyBorder="1" applyAlignment="1" applyProtection="1">
      <alignment/>
      <protection/>
    </xf>
    <xf numFmtId="0" fontId="5" fillId="0" borderId="11" xfId="72" applyFont="1" applyFill="1" applyBorder="1" applyProtection="1">
      <alignment/>
      <protection/>
    </xf>
    <xf numFmtId="0" fontId="5" fillId="0" borderId="12" xfId="72" applyFont="1" applyFill="1" applyBorder="1" applyProtection="1">
      <alignment/>
      <protection/>
    </xf>
    <xf numFmtId="10" fontId="5" fillId="0" borderId="0" xfId="72" applyNumberFormat="1" applyFont="1" applyFill="1" applyAlignment="1" applyProtection="1">
      <alignment horizontal="right"/>
      <protection/>
    </xf>
    <xf numFmtId="0" fontId="5" fillId="0" borderId="0" xfId="72" applyFont="1" applyFill="1" applyBorder="1" applyAlignment="1" applyProtection="1">
      <alignment horizontal="left"/>
      <protection/>
    </xf>
    <xf numFmtId="3" fontId="5" fillId="0" borderId="0" xfId="72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10" fontId="5" fillId="0" borderId="0" xfId="72" applyNumberFormat="1" applyFont="1" applyFill="1" applyBorder="1" applyAlignment="1" applyProtection="1">
      <alignment horizontal="right"/>
      <protection/>
    </xf>
    <xf numFmtId="0" fontId="4" fillId="0" borderId="0" xfId="46" applyFont="1" applyFill="1" applyBorder="1" applyAlignment="1">
      <alignment horizontal="center" vertical="center"/>
    </xf>
    <xf numFmtId="3" fontId="5" fillId="0" borderId="0" xfId="72" applyNumberFormat="1" applyFont="1" applyFill="1" applyAlignment="1" applyProtection="1">
      <alignment horizontal="right"/>
      <protection/>
    </xf>
    <xf numFmtId="0" fontId="6" fillId="0" borderId="11" xfId="72" applyFont="1" applyBorder="1" applyAlignment="1" applyProtection="1">
      <alignment horizontal="left"/>
      <protection/>
    </xf>
    <xf numFmtId="0" fontId="6" fillId="0" borderId="12" xfId="72" applyFont="1" applyBorder="1" applyAlignment="1" applyProtection="1">
      <alignment horizontal="left"/>
      <protection/>
    </xf>
    <xf numFmtId="10" fontId="16" fillId="0" borderId="0" xfId="72" applyNumberFormat="1" applyFont="1" applyFill="1" applyBorder="1" applyAlignment="1" applyProtection="1">
      <alignment horizontal="left" wrapText="1"/>
      <protection/>
    </xf>
    <xf numFmtId="3" fontId="9" fillId="0" borderId="0" xfId="72" applyNumberFormat="1" applyFont="1" applyFill="1" applyBorder="1" applyAlignment="1" applyProtection="1">
      <alignment horizontal="right"/>
      <protection/>
    </xf>
    <xf numFmtId="3" fontId="15" fillId="0" borderId="0" xfId="72" applyNumberFormat="1" applyFont="1" applyFill="1" applyBorder="1" applyAlignment="1" applyProtection="1">
      <alignment horizontal="right"/>
      <protection/>
    </xf>
    <xf numFmtId="10" fontId="5" fillId="0" borderId="11" xfId="72" applyNumberFormat="1" applyFont="1" applyBorder="1" applyAlignment="1" applyProtection="1">
      <alignment horizontal="right"/>
      <protection/>
    </xf>
    <xf numFmtId="177" fontId="3" fillId="0" borderId="0" xfId="68" applyNumberFormat="1" applyFont="1" applyProtection="1">
      <alignment/>
      <protection/>
    </xf>
    <xf numFmtId="177" fontId="7" fillId="0" borderId="0" xfId="68" applyNumberFormat="1" applyFont="1" applyFill="1" applyProtection="1">
      <alignment/>
      <protection/>
    </xf>
    <xf numFmtId="9" fontId="3" fillId="0" borderId="0" xfId="68" applyNumberFormat="1" applyFont="1" applyAlignment="1" applyProtection="1">
      <alignment horizontal="center"/>
      <protection/>
    </xf>
    <xf numFmtId="174" fontId="3" fillId="0" borderId="0" xfId="68" applyNumberFormat="1" applyFont="1" applyAlignment="1" applyProtection="1">
      <alignment horizontal="left"/>
      <protection/>
    </xf>
    <xf numFmtId="0" fontId="3" fillId="0" borderId="13" xfId="68" applyFont="1" applyBorder="1" applyProtection="1">
      <alignment/>
      <protection/>
    </xf>
    <xf numFmtId="0" fontId="3" fillId="0" borderId="13" xfId="68" applyFont="1" applyBorder="1" applyAlignment="1" applyProtection="1">
      <alignment horizontal="right"/>
      <protection/>
    </xf>
    <xf numFmtId="174" fontId="3" fillId="0" borderId="13" xfId="68" applyNumberFormat="1" applyFont="1" applyBorder="1" applyProtection="1">
      <alignment/>
      <protection/>
    </xf>
    <xf numFmtId="176" fontId="7" fillId="0" borderId="0" xfId="68" applyNumberFormat="1" applyFont="1" applyFill="1" applyProtection="1">
      <alignment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/>
      <protection/>
    </xf>
    <xf numFmtId="174" fontId="2" fillId="0" borderId="0" xfId="68" applyNumberFormat="1" applyFont="1" applyFill="1" applyProtection="1">
      <alignment/>
      <protection/>
    </xf>
    <xf numFmtId="177" fontId="7" fillId="0" borderId="0" xfId="68" applyNumberFormat="1" applyFont="1" applyFill="1" applyBorder="1" applyProtection="1">
      <alignment/>
      <protection/>
    </xf>
    <xf numFmtId="176" fontId="7" fillId="0" borderId="13" xfId="68" applyNumberFormat="1" applyFont="1" applyFill="1" applyBorder="1" applyProtection="1">
      <alignment/>
      <protection/>
    </xf>
    <xf numFmtId="174" fontId="3" fillId="0" borderId="0" xfId="68" applyNumberFormat="1" applyFont="1" applyBorder="1" applyProtection="1">
      <alignment/>
      <protection/>
    </xf>
    <xf numFmtId="0" fontId="11" fillId="0" borderId="0" xfId="68" applyFont="1" applyFill="1" applyBorder="1" applyProtection="1">
      <alignment/>
      <protection/>
    </xf>
    <xf numFmtId="174" fontId="3" fillId="0" borderId="0" xfId="68" applyNumberFormat="1" applyFont="1" applyFill="1" applyBorder="1" applyAlignment="1" applyProtection="1">
      <alignment horizontal="left"/>
      <protection/>
    </xf>
    <xf numFmtId="0" fontId="2" fillId="0" borderId="0" xfId="68" applyFont="1" applyFill="1" applyBorder="1" applyProtection="1">
      <alignment/>
      <protection/>
    </xf>
    <xf numFmtId="0" fontId="19" fillId="34" borderId="0" xfId="72" applyFont="1" applyFill="1" applyBorder="1" applyProtection="1">
      <alignment/>
      <protection/>
    </xf>
    <xf numFmtId="0" fontId="19" fillId="0" borderId="0" xfId="72" applyFont="1" applyFill="1" applyBorder="1" applyProtection="1">
      <alignment/>
      <protection/>
    </xf>
    <xf numFmtId="9" fontId="3" fillId="0" borderId="0" xfId="68" applyNumberFormat="1" applyFont="1" applyFill="1" applyAlignment="1" applyProtection="1">
      <alignment horizontal="center"/>
      <protection/>
    </xf>
    <xf numFmtId="9" fontId="3" fillId="0" borderId="0" xfId="68" applyNumberFormat="1" applyFont="1" applyFill="1" applyBorder="1" applyAlignment="1" applyProtection="1">
      <alignment horizontal="center"/>
      <protection/>
    </xf>
    <xf numFmtId="9" fontId="3" fillId="0" borderId="13" xfId="68" applyNumberFormat="1" applyFont="1" applyFill="1" applyBorder="1" applyAlignment="1" applyProtection="1">
      <alignment horizontal="center"/>
      <protection/>
    </xf>
    <xf numFmtId="0" fontId="2" fillId="34" borderId="0" xfId="72" applyFont="1" applyFill="1" applyAlignment="1" applyProtection="1">
      <alignment horizontal="left"/>
      <protection/>
    </xf>
    <xf numFmtId="3" fontId="13" fillId="0" borderId="0" xfId="72" applyNumberFormat="1" applyFont="1" applyFill="1" applyBorder="1" applyAlignment="1" applyProtection="1">
      <alignment vertical="center"/>
      <protection/>
    </xf>
    <xf numFmtId="10" fontId="14" fillId="0" borderId="0" xfId="72" applyNumberFormat="1" applyFont="1" applyFill="1" applyBorder="1" applyAlignment="1" applyProtection="1">
      <alignment horizontal="right" vertical="center"/>
      <protection/>
    </xf>
    <xf numFmtId="0" fontId="5" fillId="0" borderId="0" xfId="72" applyFont="1" applyBorder="1" applyAlignment="1" applyProtection="1">
      <alignment horizontal="left"/>
      <protection/>
    </xf>
    <xf numFmtId="0" fontId="6" fillId="0" borderId="14" xfId="72" applyFont="1" applyFill="1" applyBorder="1" applyAlignment="1" applyProtection="1">
      <alignment vertical="center"/>
      <protection/>
    </xf>
    <xf numFmtId="0" fontId="13" fillId="0" borderId="11" xfId="72" applyFont="1" applyFill="1" applyBorder="1" applyAlignment="1" applyProtection="1">
      <alignment vertical="center"/>
      <protection/>
    </xf>
    <xf numFmtId="0" fontId="6" fillId="0" borderId="11" xfId="72" applyFont="1" applyFill="1" applyBorder="1" applyAlignment="1" applyProtection="1">
      <alignment vertical="center"/>
      <protection/>
    </xf>
    <xf numFmtId="1" fontId="10" fillId="34" borderId="14" xfId="72" applyNumberFormat="1" applyFont="1" applyFill="1" applyBorder="1" applyAlignment="1" applyProtection="1">
      <alignment horizontal="left" vertical="center"/>
      <protection/>
    </xf>
    <xf numFmtId="172" fontId="10" fillId="34" borderId="14" xfId="72" applyNumberFormat="1" applyFont="1" applyFill="1" applyBorder="1" applyAlignment="1" applyProtection="1">
      <alignment horizontal="left" vertical="center"/>
      <protection/>
    </xf>
    <xf numFmtId="0" fontId="10" fillId="34" borderId="14" xfId="72" applyFont="1" applyFill="1" applyBorder="1" applyAlignment="1" applyProtection="1">
      <alignment vertical="center"/>
      <protection/>
    </xf>
    <xf numFmtId="172" fontId="5" fillId="0" borderId="15" xfId="72" applyNumberFormat="1" applyFont="1" applyFill="1" applyBorder="1" applyAlignment="1" applyProtection="1">
      <alignment horizontal="left"/>
      <protection/>
    </xf>
    <xf numFmtId="0" fontId="5" fillId="0" borderId="15" xfId="72" applyFont="1" applyFill="1" applyBorder="1" applyAlignment="1" applyProtection="1">
      <alignment/>
      <protection/>
    </xf>
    <xf numFmtId="172" fontId="5" fillId="0" borderId="16" xfId="72" applyNumberFormat="1" applyFont="1" applyFill="1" applyBorder="1" applyAlignment="1" applyProtection="1">
      <alignment horizontal="left"/>
      <protection/>
    </xf>
    <xf numFmtId="0" fontId="5" fillId="0" borderId="16" xfId="72" applyFont="1" applyFill="1" applyBorder="1" applyAlignment="1" applyProtection="1">
      <alignment/>
      <protection/>
    </xf>
    <xf numFmtId="173" fontId="5" fillId="0" borderId="15" xfId="72" applyNumberFormat="1" applyFont="1" applyFill="1" applyBorder="1" applyAlignment="1" applyProtection="1">
      <alignment horizontal="left"/>
      <protection/>
    </xf>
    <xf numFmtId="0" fontId="5" fillId="0" borderId="15" xfId="72" applyFont="1" applyFill="1" applyBorder="1" applyProtection="1">
      <alignment/>
      <protection/>
    </xf>
    <xf numFmtId="0" fontId="5" fillId="0" borderId="16" xfId="72" applyFont="1" applyBorder="1" applyAlignment="1" applyProtection="1">
      <alignment horizontal="left"/>
      <protection/>
    </xf>
    <xf numFmtId="0" fontId="5" fillId="0" borderId="16" xfId="72" applyFont="1" applyBorder="1" applyProtection="1">
      <alignment/>
      <protection/>
    </xf>
    <xf numFmtId="3" fontId="14" fillId="0" borderId="0" xfId="72" applyNumberFormat="1" applyFont="1" applyFill="1" applyBorder="1" applyAlignment="1" applyProtection="1">
      <alignment horizontal="right" vertical="center"/>
      <protection/>
    </xf>
    <xf numFmtId="168" fontId="3" fillId="0" borderId="0" xfId="68" applyNumberFormat="1" applyFont="1" applyProtection="1">
      <alignment/>
      <protection/>
    </xf>
    <xf numFmtId="168" fontId="2" fillId="0" borderId="0" xfId="68" applyNumberFormat="1" applyFont="1" applyBorder="1" applyProtection="1">
      <alignment/>
      <protection/>
    </xf>
    <xf numFmtId="168" fontId="3" fillId="0" borderId="13" xfId="68" applyNumberFormat="1" applyFont="1" applyBorder="1" applyProtection="1">
      <alignment/>
      <protection/>
    </xf>
    <xf numFmtId="168" fontId="2" fillId="0" borderId="0" xfId="68" applyNumberFormat="1" applyFont="1" applyFill="1" applyProtection="1">
      <alignment/>
      <protection/>
    </xf>
    <xf numFmtId="168" fontId="2" fillId="0" borderId="0" xfId="68" applyNumberFormat="1" applyFont="1" applyProtection="1">
      <alignment/>
      <protection/>
    </xf>
    <xf numFmtId="168" fontId="3" fillId="0" borderId="0" xfId="68" applyNumberFormat="1" applyFont="1" applyBorder="1" applyProtection="1">
      <alignment/>
      <protection/>
    </xf>
    <xf numFmtId="0" fontId="2" fillId="34" borderId="0" xfId="68" applyFont="1" applyFill="1" applyProtection="1">
      <alignment/>
      <protection/>
    </xf>
    <xf numFmtId="0" fontId="2" fillId="34" borderId="0" xfId="68" applyFont="1" applyFill="1" applyAlignment="1" applyProtection="1">
      <alignment horizontal="right"/>
      <protection/>
    </xf>
    <xf numFmtId="174" fontId="2" fillId="34" borderId="0" xfId="68" applyNumberFormat="1" applyFont="1" applyFill="1" applyProtection="1">
      <alignment/>
      <protection/>
    </xf>
    <xf numFmtId="0" fontId="3" fillId="34" borderId="0" xfId="68" applyFont="1" applyFill="1" applyProtection="1">
      <alignment/>
      <protection/>
    </xf>
    <xf numFmtId="177" fontId="20" fillId="34" borderId="0" xfId="68" applyNumberFormat="1" applyFont="1" applyFill="1" applyProtection="1">
      <alignment/>
      <protection/>
    </xf>
    <xf numFmtId="168" fontId="2" fillId="34" borderId="0" xfId="68" applyNumberFormat="1" applyFont="1" applyFill="1" applyProtection="1">
      <alignment/>
      <protection/>
    </xf>
    <xf numFmtId="4" fontId="3" fillId="34" borderId="0" xfId="68" applyNumberFormat="1" applyFont="1" applyFill="1" applyAlignment="1" applyProtection="1">
      <alignment vertical="center"/>
      <protection/>
    </xf>
    <xf numFmtId="3" fontId="5" fillId="0" borderId="0" xfId="72" applyNumberFormat="1" applyFont="1" applyFill="1" applyBorder="1" applyProtection="1">
      <alignment/>
      <protection/>
    </xf>
    <xf numFmtId="180" fontId="2" fillId="0" borderId="0" xfId="72" applyNumberFormat="1" applyFont="1" applyFill="1" applyBorder="1" applyAlignment="1" applyProtection="1">
      <alignment horizontal="right"/>
      <protection/>
    </xf>
    <xf numFmtId="4" fontId="3" fillId="0" borderId="0" xfId="68" applyNumberFormat="1" applyFont="1" applyFill="1" applyAlignment="1" applyProtection="1">
      <alignment vertical="center"/>
      <protection/>
    </xf>
    <xf numFmtId="0" fontId="22" fillId="0" borderId="14" xfId="72" applyFont="1" applyFill="1" applyBorder="1" applyAlignment="1" applyProtection="1">
      <alignment vertical="center"/>
      <protection/>
    </xf>
    <xf numFmtId="0" fontId="5" fillId="0" borderId="0" xfId="72" applyFont="1" applyFill="1" applyAlignment="1" applyProtection="1">
      <alignment horizontal="left"/>
      <protection/>
    </xf>
    <xf numFmtId="9" fontId="5" fillId="0" borderId="0" xfId="72" applyNumberFormat="1" applyFont="1" applyFill="1" applyAlignment="1" applyProtection="1">
      <alignment horizontal="right"/>
      <protection/>
    </xf>
    <xf numFmtId="9" fontId="5" fillId="35" borderId="17" xfId="72" applyNumberFormat="1" applyFont="1" applyFill="1" applyBorder="1" applyAlignment="1" applyProtection="1">
      <alignment horizontal="right"/>
      <protection locked="0"/>
    </xf>
    <xf numFmtId="0" fontId="10" fillId="0" borderId="0" xfId="72" applyFont="1" applyBorder="1" applyAlignment="1" applyProtection="1">
      <alignment horizontal="left"/>
      <protection/>
    </xf>
    <xf numFmtId="9" fontId="5" fillId="0" borderId="0" xfId="72" applyNumberFormat="1" applyFont="1" applyProtection="1">
      <alignment/>
      <protection/>
    </xf>
    <xf numFmtId="9" fontId="3" fillId="34" borderId="0" xfId="68" applyNumberFormat="1" applyFont="1" applyFill="1" applyProtection="1">
      <alignment/>
      <protection/>
    </xf>
    <xf numFmtId="1" fontId="4" fillId="35" borderId="11" xfId="46" applyNumberFormat="1" applyFont="1" applyFill="1" applyBorder="1" applyAlignment="1" applyProtection="1">
      <alignment horizontal="center" vertical="center"/>
      <protection locked="0"/>
    </xf>
    <xf numFmtId="1" fontId="4" fillId="35" borderId="12" xfId="46" applyNumberFormat="1" applyFont="1" applyFill="1" applyBorder="1" applyAlignment="1" applyProtection="1">
      <alignment horizontal="center" vertical="center"/>
      <protection locked="0"/>
    </xf>
    <xf numFmtId="1" fontId="5" fillId="35" borderId="0" xfId="46" applyNumberFormat="1" applyFont="1" applyFill="1" applyBorder="1" applyAlignment="1" applyProtection="1">
      <alignment horizontal="center" vertical="center"/>
      <protection locked="0"/>
    </xf>
    <xf numFmtId="0" fontId="75" fillId="0" borderId="0" xfId="72" applyFont="1" applyFill="1" applyProtection="1">
      <alignment/>
      <protection/>
    </xf>
    <xf numFmtId="168" fontId="9" fillId="0" borderId="0" xfId="72" applyNumberFormat="1" applyFont="1" applyFill="1" applyBorder="1" applyAlignment="1" applyProtection="1">
      <alignment/>
      <protection/>
    </xf>
    <xf numFmtId="3" fontId="14" fillId="0" borderId="18" xfId="72" applyNumberFormat="1" applyFont="1" applyFill="1" applyBorder="1" applyAlignment="1" applyProtection="1">
      <alignment vertical="center"/>
      <protection/>
    </xf>
    <xf numFmtId="3" fontId="14" fillId="0" borderId="0" xfId="72" applyNumberFormat="1" applyFont="1" applyFill="1" applyBorder="1" applyAlignment="1" applyProtection="1">
      <alignment vertical="center"/>
      <protection/>
    </xf>
    <xf numFmtId="168" fontId="9" fillId="0" borderId="0" xfId="72" applyNumberFormat="1" applyFont="1" applyBorder="1" applyAlignment="1" applyProtection="1">
      <alignment horizontal="right"/>
      <protection/>
    </xf>
    <xf numFmtId="168" fontId="9" fillId="0" borderId="0" xfId="72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6" fillId="0" borderId="0" xfId="72" applyNumberFormat="1" applyFont="1" applyFill="1" applyBorder="1" applyAlignment="1" applyProtection="1">
      <alignment vertical="top" wrapText="1"/>
      <protection/>
    </xf>
    <xf numFmtId="0" fontId="2" fillId="34" borderId="13" xfId="69" applyFont="1" applyFill="1" applyBorder="1" applyAlignment="1" applyProtection="1">
      <alignment vertical="center"/>
      <protection/>
    </xf>
    <xf numFmtId="0" fontId="3" fillId="34" borderId="13" xfId="69" applyFont="1" applyFill="1" applyBorder="1" applyAlignment="1" applyProtection="1">
      <alignment horizontal="right" vertical="center"/>
      <protection/>
    </xf>
    <xf numFmtId="0" fontId="3" fillId="0" borderId="0" xfId="69" applyAlignment="1" applyProtection="1">
      <alignment vertical="center"/>
      <protection/>
    </xf>
    <xf numFmtId="0" fontId="3" fillId="0" borderId="0" xfId="69" applyFill="1" applyAlignment="1" applyProtection="1">
      <alignment vertical="center"/>
      <protection/>
    </xf>
    <xf numFmtId="0" fontId="2" fillId="0" borderId="0" xfId="69" applyFont="1" applyFill="1" applyBorder="1" applyAlignment="1" applyProtection="1">
      <alignment vertical="center"/>
      <protection/>
    </xf>
    <xf numFmtId="0" fontId="3" fillId="0" borderId="0" xfId="69" applyFill="1" applyBorder="1" applyAlignment="1" applyProtection="1">
      <alignment vertical="center"/>
      <protection/>
    </xf>
    <xf numFmtId="1" fontId="4" fillId="0" borderId="0" xfId="46" applyNumberFormat="1" applyFont="1" applyBorder="1" applyAlignment="1" applyProtection="1">
      <alignment horizontal="center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0" fontId="4" fillId="0" borderId="11" xfId="46" applyFont="1" applyBorder="1" applyAlignment="1" applyProtection="1">
      <alignment horizontal="center" vertical="center"/>
      <protection/>
    </xf>
    <xf numFmtId="0" fontId="4" fillId="0" borderId="12" xfId="46" applyFont="1" applyBorder="1" applyAlignment="1" applyProtection="1">
      <alignment horizontal="center" vertical="center"/>
      <protection/>
    </xf>
    <xf numFmtId="1" fontId="4" fillId="0" borderId="0" xfId="46" applyNumberFormat="1" applyFont="1" applyFill="1" applyBorder="1" applyAlignment="1" applyProtection="1">
      <alignment horizontal="center" vertical="center"/>
      <protection/>
    </xf>
    <xf numFmtId="1" fontId="5" fillId="0" borderId="0" xfId="46" applyNumberFormat="1" applyFont="1" applyBorder="1" applyAlignment="1" applyProtection="1">
      <alignment horizontal="center" vertical="center"/>
      <protection/>
    </xf>
    <xf numFmtId="1" fontId="5" fillId="0" borderId="0" xfId="46" applyNumberFormat="1" applyFont="1" applyFill="1" applyBorder="1" applyAlignment="1" applyProtection="1">
      <alignment horizontal="center" vertical="center"/>
      <protection/>
    </xf>
    <xf numFmtId="1" fontId="5" fillId="34" borderId="0" xfId="46" applyNumberFormat="1" applyFont="1" applyFill="1" applyBorder="1" applyAlignment="1" applyProtection="1">
      <alignment horizontal="center" vertical="center"/>
      <protection/>
    </xf>
    <xf numFmtId="0" fontId="2" fillId="0" borderId="0" xfId="69" applyFont="1" applyAlignment="1" applyProtection="1">
      <alignment vertical="center"/>
      <protection/>
    </xf>
    <xf numFmtId="0" fontId="9" fillId="0" borderId="0" xfId="69" applyFont="1" applyAlignment="1" applyProtection="1">
      <alignment vertical="center"/>
      <protection/>
    </xf>
    <xf numFmtId="174" fontId="2" fillId="0" borderId="0" xfId="59" applyNumberFormat="1" applyFont="1" applyFill="1" applyAlignment="1" applyProtection="1">
      <alignment horizontal="right" vertical="center"/>
      <protection/>
    </xf>
    <xf numFmtId="0" fontId="3" fillId="0" borderId="11" xfId="69" applyFont="1" applyBorder="1" applyAlignment="1" applyProtection="1">
      <alignment vertical="center"/>
      <protection/>
    </xf>
    <xf numFmtId="0" fontId="3" fillId="0" borderId="11" xfId="69" applyFont="1" applyFill="1" applyBorder="1" applyAlignment="1" applyProtection="1">
      <alignment vertical="center"/>
      <protection/>
    </xf>
    <xf numFmtId="174" fontId="2" fillId="0" borderId="11" xfId="69" applyNumberFormat="1" applyFont="1" applyFill="1" applyBorder="1" applyAlignment="1" applyProtection="1">
      <alignment horizontal="right" vertical="center"/>
      <protection/>
    </xf>
    <xf numFmtId="0" fontId="3" fillId="0" borderId="0" xfId="69" applyFont="1" applyFill="1" applyBorder="1" applyAlignment="1" applyProtection="1">
      <alignment vertical="center"/>
      <protection/>
    </xf>
    <xf numFmtId="174" fontId="2" fillId="0" borderId="0" xfId="69" applyNumberFormat="1" applyFont="1" applyFill="1" applyBorder="1" applyAlignment="1" applyProtection="1">
      <alignment horizontal="right" vertical="center"/>
      <protection/>
    </xf>
    <xf numFmtId="0" fontId="3" fillId="0" borderId="0" xfId="69" applyFont="1" applyAlignment="1" applyProtection="1">
      <alignment vertical="center"/>
      <protection/>
    </xf>
    <xf numFmtId="0" fontId="76" fillId="0" borderId="0" xfId="69" applyFont="1" applyAlignment="1" applyProtection="1">
      <alignment vertical="center"/>
      <protection/>
    </xf>
    <xf numFmtId="10" fontId="3" fillId="0" borderId="0" xfId="69" applyNumberFormat="1" applyFont="1" applyFill="1" applyAlignment="1" applyProtection="1">
      <alignment horizontal="right" vertical="center"/>
      <protection/>
    </xf>
    <xf numFmtId="0" fontId="77" fillId="0" borderId="0" xfId="69" applyNumberFormat="1" applyFont="1" applyFill="1" applyAlignment="1" applyProtection="1">
      <alignment horizontal="right" vertical="center"/>
      <protection/>
    </xf>
    <xf numFmtId="0" fontId="3" fillId="0" borderId="11" xfId="69" applyBorder="1" applyAlignment="1" applyProtection="1">
      <alignment vertical="center"/>
      <protection/>
    </xf>
    <xf numFmtId="0" fontId="76" fillId="0" borderId="11" xfId="69" applyFont="1" applyBorder="1" applyAlignment="1" applyProtection="1">
      <alignment vertical="center"/>
      <protection/>
    </xf>
    <xf numFmtId="0" fontId="77" fillId="0" borderId="11" xfId="69" applyNumberFormat="1" applyFont="1" applyFill="1" applyBorder="1" applyAlignment="1" applyProtection="1">
      <alignment horizontal="right" vertical="center"/>
      <protection/>
    </xf>
    <xf numFmtId="0" fontId="3" fillId="0" borderId="0" xfId="69" applyFont="1" applyAlignment="1" applyProtection="1">
      <alignment horizontal="left" vertical="center"/>
      <protection/>
    </xf>
    <xf numFmtId="10" fontId="3" fillId="0" borderId="0" xfId="69" applyNumberFormat="1" applyFont="1" applyFill="1" applyBorder="1" applyAlignment="1" applyProtection="1">
      <alignment horizontal="right" vertical="center"/>
      <protection/>
    </xf>
    <xf numFmtId="0" fontId="3" fillId="0" borderId="0" xfId="69" applyFont="1" applyFill="1" applyAlignment="1" applyProtection="1">
      <alignment vertical="center"/>
      <protection/>
    </xf>
    <xf numFmtId="9" fontId="5" fillId="0" borderId="0" xfId="72" applyNumberFormat="1" applyFont="1" applyFill="1" applyBorder="1" applyAlignment="1" applyProtection="1">
      <alignment horizontal="center"/>
      <protection/>
    </xf>
    <xf numFmtId="177" fontId="3" fillId="0" borderId="0" xfId="69" applyNumberFormat="1" applyFont="1" applyFill="1" applyAlignment="1" applyProtection="1">
      <alignment vertical="center"/>
      <protection/>
    </xf>
    <xf numFmtId="177" fontId="3" fillId="0" borderId="11" xfId="69" applyNumberFormat="1" applyFont="1" applyFill="1" applyBorder="1" applyAlignment="1" applyProtection="1">
      <alignment vertical="center"/>
      <protection/>
    </xf>
    <xf numFmtId="177" fontId="9" fillId="0" borderId="0" xfId="69" applyNumberFormat="1" applyFont="1" applyFill="1" applyBorder="1" applyAlignment="1" applyProtection="1">
      <alignment vertical="center"/>
      <protection/>
    </xf>
    <xf numFmtId="1" fontId="4" fillId="0" borderId="11" xfId="46" applyNumberFormat="1" applyFont="1" applyFill="1" applyBorder="1" applyAlignment="1" applyProtection="1">
      <alignment horizontal="center" vertical="center"/>
      <protection/>
    </xf>
    <xf numFmtId="177" fontId="11" fillId="0" borderId="0" xfId="69" applyNumberFormat="1" applyFont="1" applyFill="1" applyAlignment="1" applyProtection="1">
      <alignment horizontal="right" vertical="center"/>
      <protection/>
    </xf>
    <xf numFmtId="10" fontId="2" fillId="0" borderId="0" xfId="59" applyNumberFormat="1" applyFont="1" applyFill="1" applyAlignment="1" applyProtection="1">
      <alignment horizontal="right" vertical="center"/>
      <protection/>
    </xf>
    <xf numFmtId="177" fontId="3" fillId="0" borderId="0" xfId="69" applyNumberFormat="1" applyFont="1" applyFill="1" applyBorder="1" applyAlignment="1" applyProtection="1">
      <alignment vertical="center"/>
      <protection/>
    </xf>
    <xf numFmtId="168" fontId="11" fillId="36" borderId="0" xfId="69" applyNumberFormat="1" applyFont="1" applyFill="1" applyAlignment="1" applyProtection="1">
      <alignment horizontal="right" vertical="center"/>
      <protection/>
    </xf>
    <xf numFmtId="0" fontId="26" fillId="0" borderId="0" xfId="72" applyFont="1" applyFill="1" applyBorder="1" applyProtection="1">
      <alignment/>
      <protection/>
    </xf>
    <xf numFmtId="0" fontId="27" fillId="0" borderId="0" xfId="72" applyFont="1" applyAlignment="1" applyProtection="1">
      <alignment horizontal="left"/>
      <protection/>
    </xf>
    <xf numFmtId="0" fontId="26" fillId="0" borderId="0" xfId="72" applyFont="1" applyProtection="1">
      <alignment/>
      <protection/>
    </xf>
    <xf numFmtId="0" fontId="26" fillId="0" borderId="0" xfId="72" applyFont="1" applyFill="1" applyProtection="1">
      <alignment/>
      <protection/>
    </xf>
    <xf numFmtId="10" fontId="26" fillId="0" borderId="0" xfId="72" applyNumberFormat="1" applyFont="1" applyAlignment="1" applyProtection="1">
      <alignment horizontal="right"/>
      <protection/>
    </xf>
    <xf numFmtId="3" fontId="26" fillId="0" borderId="0" xfId="72" applyNumberFormat="1" applyFont="1" applyAlignment="1" applyProtection="1">
      <alignment horizontal="right"/>
      <protection/>
    </xf>
    <xf numFmtId="3" fontId="26" fillId="0" borderId="0" xfId="72" applyNumberFormat="1" applyFont="1" applyFill="1" applyAlignment="1" applyProtection="1">
      <alignment horizontal="right"/>
      <protection/>
    </xf>
    <xf numFmtId="0" fontId="78" fillId="0" borderId="0" xfId="0" applyFont="1" applyFill="1" applyBorder="1" applyAlignment="1">
      <alignment/>
    </xf>
    <xf numFmtId="0" fontId="3" fillId="0" borderId="0" xfId="68" applyFont="1" applyBorder="1" applyAlignment="1" applyProtection="1">
      <alignment horizontal="right"/>
      <protection/>
    </xf>
    <xf numFmtId="0" fontId="79" fillId="36" borderId="0" xfId="68" applyFont="1" applyFill="1" applyBorder="1" applyProtection="1">
      <alignment/>
      <protection/>
    </xf>
    <xf numFmtId="0" fontId="79" fillId="36" borderId="0" xfId="68" applyFont="1" applyFill="1" applyBorder="1" applyAlignment="1" applyProtection="1">
      <alignment horizontal="right"/>
      <protection/>
    </xf>
    <xf numFmtId="174" fontId="79" fillId="36" borderId="0" xfId="68" applyNumberFormat="1" applyFont="1" applyFill="1" applyBorder="1" applyProtection="1">
      <alignment/>
      <protection/>
    </xf>
    <xf numFmtId="0" fontId="80" fillId="36" borderId="0" xfId="68" applyFont="1" applyFill="1" applyBorder="1" applyProtection="1">
      <alignment/>
      <protection/>
    </xf>
    <xf numFmtId="176" fontId="81" fillId="36" borderId="0" xfId="68" applyNumberFormat="1" applyFont="1" applyFill="1" applyBorder="1" applyProtection="1">
      <alignment/>
      <protection/>
    </xf>
    <xf numFmtId="9" fontId="80" fillId="36" borderId="0" xfId="68" applyNumberFormat="1" applyFont="1" applyFill="1" applyBorder="1" applyAlignment="1" applyProtection="1">
      <alignment horizontal="center"/>
      <protection/>
    </xf>
    <xf numFmtId="168" fontId="79" fillId="36" borderId="0" xfId="68" applyNumberFormat="1" applyFont="1" applyFill="1" applyBorder="1" applyProtection="1">
      <alignment/>
      <protection/>
    </xf>
    <xf numFmtId="184" fontId="5" fillId="0" borderId="14" xfId="72" applyNumberFormat="1" applyFont="1" applyFill="1" applyBorder="1" applyAlignment="1" applyProtection="1">
      <alignment horizontal="right" vertical="center"/>
      <protection/>
    </xf>
    <xf numFmtId="184" fontId="5" fillId="0" borderId="0" xfId="72" applyNumberFormat="1" applyFont="1" applyFill="1" applyBorder="1" applyAlignment="1" applyProtection="1">
      <alignment horizontal="right"/>
      <protection/>
    </xf>
    <xf numFmtId="184" fontId="5" fillId="0" borderId="15" xfId="72" applyNumberFormat="1" applyFont="1" applyFill="1" applyBorder="1" applyAlignment="1" applyProtection="1">
      <alignment horizontal="right"/>
      <protection/>
    </xf>
    <xf numFmtId="184" fontId="5" fillId="0" borderId="16" xfId="72" applyNumberFormat="1" applyFont="1" applyFill="1" applyBorder="1" applyAlignment="1" applyProtection="1">
      <alignment horizontal="right"/>
      <protection/>
    </xf>
    <xf numFmtId="184" fontId="5" fillId="0" borderId="0" xfId="72" applyNumberFormat="1" applyFont="1" applyFill="1" applyBorder="1" applyAlignment="1" applyProtection="1">
      <alignment horizontal="right" vertical="center"/>
      <protection/>
    </xf>
    <xf numFmtId="10" fontId="3" fillId="35" borderId="19" xfId="69" applyNumberFormat="1" applyFont="1" applyFill="1" applyBorder="1" applyAlignment="1" applyProtection="1">
      <alignment horizontal="right" vertical="center"/>
      <protection locked="0"/>
    </xf>
    <xf numFmtId="10" fontId="3" fillId="35" borderId="17" xfId="69" applyNumberFormat="1" applyFont="1" applyFill="1" applyBorder="1" applyAlignment="1" applyProtection="1">
      <alignment horizontal="right" vertical="center"/>
      <protection locked="0"/>
    </xf>
    <xf numFmtId="10" fontId="3" fillId="35" borderId="20" xfId="69" applyNumberFormat="1" applyFont="1" applyFill="1" applyBorder="1" applyAlignment="1" applyProtection="1">
      <alignment horizontal="right" vertical="center"/>
      <protection locked="0"/>
    </xf>
    <xf numFmtId="10" fontId="3" fillId="0" borderId="18" xfId="69" applyNumberFormat="1" applyFont="1" applyFill="1" applyBorder="1" applyAlignment="1" applyProtection="1">
      <alignment horizontal="right" vertical="center"/>
      <protection/>
    </xf>
    <xf numFmtId="10" fontId="3" fillId="0" borderId="0" xfId="68" applyNumberFormat="1" applyFont="1" applyAlignment="1" applyProtection="1">
      <alignment horizontal="center"/>
      <protection/>
    </xf>
    <xf numFmtId="10" fontId="3" fillId="35" borderId="0" xfId="68" applyNumberFormat="1" applyFont="1" applyFill="1" applyAlignment="1" applyProtection="1">
      <alignment horizontal="right"/>
      <protection locked="0"/>
    </xf>
    <xf numFmtId="10" fontId="3" fillId="0" borderId="13" xfId="68" applyNumberFormat="1" applyFont="1" applyBorder="1" applyAlignment="1" applyProtection="1">
      <alignment horizontal="center"/>
      <protection/>
    </xf>
    <xf numFmtId="10" fontId="3" fillId="0" borderId="0" xfId="68" applyNumberFormat="1" applyFont="1" applyBorder="1" applyAlignment="1" applyProtection="1">
      <alignment horizontal="center"/>
      <protection/>
    </xf>
    <xf numFmtId="10" fontId="26" fillId="0" borderId="0" xfId="59" applyNumberFormat="1" applyFont="1" applyAlignment="1" applyProtection="1">
      <alignment/>
      <protection/>
    </xf>
    <xf numFmtId="168" fontId="9" fillId="34" borderId="17" xfId="72" applyNumberFormat="1" applyFont="1" applyFill="1" applyBorder="1" applyAlignment="1" applyProtection="1">
      <alignment/>
      <protection/>
    </xf>
    <xf numFmtId="168" fontId="9" fillId="0" borderId="19" xfId="72" applyNumberFormat="1" applyFont="1" applyFill="1" applyBorder="1" applyAlignment="1" applyProtection="1">
      <alignment/>
      <protection/>
    </xf>
    <xf numFmtId="9" fontId="3" fillId="34" borderId="0" xfId="72" applyNumberFormat="1" applyFont="1" applyFill="1" applyBorder="1" applyProtection="1">
      <alignment/>
      <protection/>
    </xf>
    <xf numFmtId="0" fontId="79" fillId="36" borderId="0" xfId="72" applyFont="1" applyFill="1" applyAlignment="1" applyProtection="1">
      <alignment horizontal="left"/>
      <protection/>
    </xf>
    <xf numFmtId="0" fontId="82" fillId="36" borderId="0" xfId="72" applyFont="1" applyFill="1" applyBorder="1" applyProtection="1">
      <alignment/>
      <protection/>
    </xf>
    <xf numFmtId="3" fontId="83" fillId="36" borderId="0" xfId="72" applyNumberFormat="1" applyFont="1" applyFill="1" applyBorder="1" applyAlignment="1" applyProtection="1">
      <alignment horizontal="center"/>
      <protection/>
    </xf>
    <xf numFmtId="168" fontId="79" fillId="36" borderId="21" xfId="72" applyNumberFormat="1" applyFont="1" applyFill="1" applyBorder="1" applyAlignment="1" applyProtection="1">
      <alignment horizontal="right"/>
      <protection/>
    </xf>
    <xf numFmtId="10" fontId="3" fillId="0" borderId="13" xfId="68" applyNumberFormat="1" applyFont="1" applyFill="1" applyBorder="1" applyAlignment="1" applyProtection="1">
      <alignment horizontal="center"/>
      <protection/>
    </xf>
    <xf numFmtId="10" fontId="3" fillId="0" borderId="0" xfId="68" applyNumberFormat="1" applyFont="1" applyFill="1" applyAlignment="1" applyProtection="1">
      <alignment horizontal="center"/>
      <protection/>
    </xf>
    <xf numFmtId="10" fontId="3" fillId="0" borderId="0" xfId="68" applyNumberFormat="1" applyFont="1" applyFill="1" applyBorder="1" applyAlignment="1" applyProtection="1">
      <alignment horizontal="center"/>
      <protection/>
    </xf>
    <xf numFmtId="198" fontId="9" fillId="35" borderId="22" xfId="72" applyNumberFormat="1" applyFont="1" applyFill="1" applyBorder="1" applyProtection="1">
      <alignment/>
      <protection locked="0"/>
    </xf>
    <xf numFmtId="199" fontId="3" fillId="35" borderId="0" xfId="69" applyNumberFormat="1" applyFont="1" applyFill="1" applyAlignment="1" applyProtection="1">
      <alignment horizontal="right" vertical="center"/>
      <protection locked="0"/>
    </xf>
    <xf numFmtId="10" fontId="84" fillId="0" borderId="0" xfId="72" applyNumberFormat="1" applyFont="1" applyFill="1" applyProtection="1">
      <alignment/>
      <protection/>
    </xf>
    <xf numFmtId="0" fontId="84" fillId="0" borderId="0" xfId="72" applyFont="1" applyFill="1" applyProtection="1">
      <alignment/>
      <protection/>
    </xf>
    <xf numFmtId="0" fontId="5" fillId="0" borderId="0" xfId="72" applyFont="1" applyFill="1" applyBorder="1" applyAlignment="1" applyProtection="1">
      <alignment/>
      <protection/>
    </xf>
    <xf numFmtId="0" fontId="22" fillId="0" borderId="0" xfId="72" applyFont="1" applyFill="1" applyBorder="1" applyAlignment="1" applyProtection="1">
      <alignment vertical="center"/>
      <protection/>
    </xf>
    <xf numFmtId="9" fontId="5" fillId="34" borderId="0" xfId="72" applyNumberFormat="1" applyFont="1" applyFill="1" applyBorder="1" applyAlignment="1" applyProtection="1">
      <alignment horizontal="right"/>
      <protection/>
    </xf>
    <xf numFmtId="200" fontId="2" fillId="34" borderId="0" xfId="59" applyNumberFormat="1" applyFont="1" applyFill="1" applyAlignment="1" applyProtection="1">
      <alignment horizontal="right" vertical="center"/>
      <protection/>
    </xf>
    <xf numFmtId="200" fontId="85" fillId="37" borderId="0" xfId="59" applyNumberFormat="1" applyFont="1" applyFill="1" applyAlignment="1" applyProtection="1">
      <alignment horizontal="right" vertical="center"/>
      <protection/>
    </xf>
    <xf numFmtId="3" fontId="16" fillId="0" borderId="23" xfId="72" applyNumberFormat="1" applyFont="1" applyFill="1" applyBorder="1" applyAlignment="1" applyProtection="1">
      <alignment horizontal="right" vertical="center"/>
      <protection/>
    </xf>
    <xf numFmtId="3" fontId="16" fillId="0" borderId="0" xfId="72" applyNumberFormat="1" applyFont="1" applyFill="1" applyBorder="1" applyAlignment="1" applyProtection="1">
      <alignment horizontal="right" vertical="center"/>
      <protection/>
    </xf>
    <xf numFmtId="3" fontId="14" fillId="0" borderId="24" xfId="72" applyNumberFormat="1" applyFont="1" applyFill="1" applyBorder="1" applyAlignment="1" applyProtection="1">
      <alignment vertical="center"/>
      <protection/>
    </xf>
    <xf numFmtId="168" fontId="9" fillId="35" borderId="25" xfId="72" applyNumberFormat="1" applyFont="1" applyFill="1" applyBorder="1" applyAlignment="1" applyProtection="1">
      <alignment/>
      <protection locked="0"/>
    </xf>
    <xf numFmtId="168" fontId="9" fillId="0" borderId="0" xfId="72" applyNumberFormat="1" applyFont="1" applyFill="1" applyBorder="1" applyAlignment="1" applyProtection="1">
      <alignment/>
      <protection locked="0"/>
    </xf>
    <xf numFmtId="168" fontId="9" fillId="0" borderId="24" xfId="72" applyNumberFormat="1" applyFont="1" applyBorder="1" applyAlignment="1" applyProtection="1">
      <alignment horizontal="right"/>
      <protection/>
    </xf>
    <xf numFmtId="168" fontId="9" fillId="0" borderId="0" xfId="72" applyNumberFormat="1" applyFont="1" applyFill="1" applyBorder="1" applyAlignment="1" applyProtection="1">
      <alignment horizontal="right"/>
      <protection/>
    </xf>
    <xf numFmtId="168" fontId="9" fillId="0" borderId="24" xfId="72" applyNumberFormat="1" applyFont="1" applyBorder="1" applyAlignment="1" applyProtection="1">
      <alignment/>
      <protection/>
    </xf>
    <xf numFmtId="168" fontId="9" fillId="34" borderId="24" xfId="72" applyNumberFormat="1" applyFont="1" applyFill="1" applyBorder="1" applyAlignment="1" applyProtection="1">
      <alignment/>
      <protection/>
    </xf>
    <xf numFmtId="168" fontId="9" fillId="35" borderId="26" xfId="72" applyNumberFormat="1" applyFont="1" applyFill="1" applyBorder="1" applyAlignment="1" applyProtection="1">
      <alignment/>
      <protection locked="0"/>
    </xf>
    <xf numFmtId="168" fontId="9" fillId="35" borderId="27" xfId="72" applyNumberFormat="1" applyFont="1" applyFill="1" applyBorder="1" applyAlignment="1" applyProtection="1">
      <alignment/>
      <protection locked="0"/>
    </xf>
    <xf numFmtId="168" fontId="9" fillId="35" borderId="28" xfId="72" applyNumberFormat="1" applyFont="1" applyFill="1" applyBorder="1" applyAlignment="1" applyProtection="1">
      <alignment/>
      <protection locked="0"/>
    </xf>
    <xf numFmtId="3" fontId="5" fillId="0" borderId="0" xfId="72" applyNumberFormat="1" applyFont="1" applyFill="1" applyProtection="1">
      <alignment/>
      <protection/>
    </xf>
    <xf numFmtId="168" fontId="9" fillId="0" borderId="24" xfId="72" applyNumberFormat="1" applyFont="1" applyFill="1" applyBorder="1" applyAlignment="1" applyProtection="1">
      <alignment/>
      <protection/>
    </xf>
    <xf numFmtId="168" fontId="9" fillId="34" borderId="29" xfId="72" applyNumberFormat="1" applyFont="1" applyFill="1" applyBorder="1" applyAlignment="1" applyProtection="1">
      <alignment/>
      <protection/>
    </xf>
    <xf numFmtId="0" fontId="5" fillId="0" borderId="24" xfId="72" applyFont="1" applyFill="1" applyBorder="1" applyProtection="1">
      <alignment/>
      <protection/>
    </xf>
    <xf numFmtId="168" fontId="2" fillId="34" borderId="30" xfId="72" applyNumberFormat="1" applyFont="1" applyFill="1" applyBorder="1" applyAlignment="1" applyProtection="1">
      <alignment horizontal="right"/>
      <protection/>
    </xf>
    <xf numFmtId="168" fontId="2" fillId="0" borderId="0" xfId="72" applyNumberFormat="1" applyFont="1" applyFill="1" applyBorder="1" applyAlignment="1" applyProtection="1">
      <alignment horizontal="right"/>
      <protection/>
    </xf>
    <xf numFmtId="10" fontId="79" fillId="37" borderId="0" xfId="59" applyNumberFormat="1" applyFont="1" applyFill="1" applyAlignment="1" applyProtection="1">
      <alignment horizontal="right" vertical="center"/>
      <protection/>
    </xf>
    <xf numFmtId="10" fontId="2" fillId="34" borderId="0" xfId="59" applyNumberFormat="1" applyFont="1" applyFill="1" applyAlignment="1" applyProtection="1">
      <alignment horizontal="right" vertical="center"/>
      <protection/>
    </xf>
    <xf numFmtId="10" fontId="5" fillId="0" borderId="0" xfId="46" applyNumberFormat="1" applyFont="1" applyFill="1" applyBorder="1" applyAlignment="1" applyProtection="1">
      <alignment horizontal="right" vertical="center"/>
      <protection locked="0"/>
    </xf>
    <xf numFmtId="10" fontId="3" fillId="35" borderId="0" xfId="69" applyNumberFormat="1" applyFont="1" applyFill="1" applyBorder="1" applyAlignment="1" applyProtection="1">
      <alignment horizontal="right" vertical="center"/>
      <protection locked="0"/>
    </xf>
    <xf numFmtId="10" fontId="3" fillId="35" borderId="11" xfId="69" applyNumberFormat="1" applyFont="1" applyFill="1" applyBorder="1" applyAlignment="1" applyProtection="1">
      <alignment horizontal="right" vertical="center"/>
      <protection locked="0"/>
    </xf>
    <xf numFmtId="198" fontId="9" fillId="35" borderId="0" xfId="72" applyNumberFormat="1" applyFont="1" applyFill="1" applyBorder="1" applyProtection="1">
      <alignment/>
      <protection locked="0"/>
    </xf>
    <xf numFmtId="168" fontId="3" fillId="34" borderId="0" xfId="72" applyNumberFormat="1" applyFont="1" applyFill="1" applyBorder="1" applyAlignment="1" applyProtection="1">
      <alignment/>
      <protection/>
    </xf>
    <xf numFmtId="168" fontId="7" fillId="0" borderId="0" xfId="72" applyNumberFormat="1" applyFont="1" applyFill="1" applyBorder="1" applyAlignment="1" applyProtection="1">
      <alignment/>
      <protection/>
    </xf>
    <xf numFmtId="9" fontId="5" fillId="0" borderId="17" xfId="72" applyNumberFormat="1" applyFont="1" applyFill="1" applyBorder="1" applyAlignment="1" applyProtection="1">
      <alignment horizontal="right"/>
      <protection locked="0"/>
    </xf>
    <xf numFmtId="10" fontId="5" fillId="0" borderId="0" xfId="72" applyNumberFormat="1" applyFont="1" applyFill="1" applyBorder="1" applyAlignment="1" applyProtection="1">
      <alignment horizontal="center"/>
      <protection/>
    </xf>
    <xf numFmtId="0" fontId="2" fillId="0" borderId="0" xfId="69" applyFont="1" applyFill="1" applyBorder="1" applyAlignment="1">
      <alignment vertical="center"/>
      <protection/>
    </xf>
    <xf numFmtId="177" fontId="8" fillId="0" borderId="0" xfId="69" applyNumberFormat="1" applyFont="1" applyBorder="1" applyAlignment="1" applyProtection="1">
      <alignment horizontal="center" vertical="center"/>
      <protection/>
    </xf>
    <xf numFmtId="177" fontId="3" fillId="0" borderId="0" xfId="69" applyNumberFormat="1" applyFont="1" applyBorder="1" applyAlignment="1" applyProtection="1">
      <alignment vertical="center"/>
      <protection/>
    </xf>
    <xf numFmtId="168" fontId="2" fillId="34" borderId="13" xfId="69" applyNumberFormat="1" applyFont="1" applyFill="1" applyBorder="1" applyAlignment="1" applyProtection="1">
      <alignment vertical="center"/>
      <protection/>
    </xf>
    <xf numFmtId="177" fontId="10" fillId="0" borderId="0" xfId="69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177" fontId="9" fillId="0" borderId="11" xfId="69" applyNumberFormat="1" applyFont="1" applyFill="1" applyBorder="1" applyAlignment="1" applyProtection="1">
      <alignment vertical="center"/>
      <protection/>
    </xf>
    <xf numFmtId="168" fontId="10" fillId="34" borderId="11" xfId="68" applyNumberFormat="1" applyFont="1" applyFill="1" applyBorder="1" applyAlignment="1" applyProtection="1">
      <alignment vertical="center"/>
      <protection/>
    </xf>
    <xf numFmtId="200" fontId="26" fillId="0" borderId="0" xfId="59" applyNumberFormat="1" applyFont="1" applyAlignment="1" applyProtection="1">
      <alignment/>
      <protection/>
    </xf>
    <xf numFmtId="168" fontId="9" fillId="34" borderId="11" xfId="68" applyNumberFormat="1" applyFont="1" applyFill="1" applyBorder="1" applyAlignment="1" applyProtection="1">
      <alignment vertical="center"/>
      <protection/>
    </xf>
    <xf numFmtId="0" fontId="5" fillId="38" borderId="0" xfId="72" applyFont="1" applyFill="1" applyBorder="1" applyProtection="1">
      <alignment/>
      <protection/>
    </xf>
    <xf numFmtId="9" fontId="5" fillId="0" borderId="31" xfId="72" applyNumberFormat="1" applyFont="1" applyFill="1" applyBorder="1" applyAlignment="1" applyProtection="1">
      <alignment horizontal="right"/>
      <protection locked="0"/>
    </xf>
    <xf numFmtId="9" fontId="5" fillId="0" borderId="19" xfId="72" applyNumberFormat="1" applyFont="1" applyFill="1" applyBorder="1" applyAlignment="1" applyProtection="1">
      <alignment horizontal="right"/>
      <protection locked="0"/>
    </xf>
    <xf numFmtId="9" fontId="5" fillId="35" borderId="0" xfId="72" applyNumberFormat="1" applyFont="1" applyFill="1" applyBorder="1" applyAlignment="1" applyProtection="1">
      <alignment horizontal="right"/>
      <protection locked="0"/>
    </xf>
    <xf numFmtId="168" fontId="9" fillId="34" borderId="0" xfId="72" applyNumberFormat="1" applyFont="1" applyFill="1" applyBorder="1" applyAlignment="1" applyProtection="1">
      <alignment/>
      <protection/>
    </xf>
    <xf numFmtId="9" fontId="5" fillId="0" borderId="0" xfId="72" applyNumberFormat="1" applyFont="1" applyBorder="1" applyAlignment="1" applyProtection="1">
      <alignment horizontal="right"/>
      <protection/>
    </xf>
    <xf numFmtId="9" fontId="6" fillId="0" borderId="0" xfId="72" applyNumberFormat="1" applyFont="1" applyBorder="1" applyAlignment="1" applyProtection="1">
      <alignment horizontal="right"/>
      <protection/>
    </xf>
    <xf numFmtId="9" fontId="5" fillId="0" borderId="0" xfId="72" applyNumberFormat="1" applyFont="1" applyFill="1" applyBorder="1" applyAlignment="1" applyProtection="1">
      <alignment horizontal="right"/>
      <protection/>
    </xf>
    <xf numFmtId="168" fontId="9" fillId="0" borderId="32" xfId="72" applyNumberFormat="1" applyFont="1" applyFill="1" applyBorder="1" applyAlignment="1" applyProtection="1">
      <alignment/>
      <protection/>
    </xf>
    <xf numFmtId="168" fontId="9" fillId="0" borderId="33" xfId="72" applyNumberFormat="1" applyFont="1" applyFill="1" applyBorder="1" applyAlignment="1" applyProtection="1">
      <alignment/>
      <protection/>
    </xf>
    <xf numFmtId="10" fontId="86" fillId="0" borderId="0" xfId="59" applyNumberFormat="1" applyFont="1" applyAlignment="1">
      <alignment horizontal="right" vertical="center"/>
    </xf>
    <xf numFmtId="10" fontId="86" fillId="0" borderId="11" xfId="59" applyNumberFormat="1" applyFont="1" applyBorder="1" applyAlignment="1">
      <alignment horizontal="right" vertical="center"/>
    </xf>
    <xf numFmtId="0" fontId="5" fillId="0" borderId="0" xfId="72" applyFont="1">
      <alignment/>
      <protection/>
    </xf>
    <xf numFmtId="1" fontId="4" fillId="0" borderId="0" xfId="46" applyNumberFormat="1" applyFont="1" applyAlignment="1">
      <alignment horizontal="center" vertical="center"/>
    </xf>
    <xf numFmtId="1" fontId="87" fillId="0" borderId="0" xfId="46" applyNumberFormat="1" applyFont="1" applyAlignment="1">
      <alignment horizontal="right" vertical="center"/>
    </xf>
    <xf numFmtId="0" fontId="3" fillId="0" borderId="0" xfId="68" applyFont="1" applyBorder="1" applyAlignment="1" applyProtection="1">
      <alignment/>
      <protection/>
    </xf>
    <xf numFmtId="0" fontId="3" fillId="0" borderId="0" xfId="69" applyFont="1" applyBorder="1" applyAlignment="1" applyProtection="1">
      <alignment vertical="center"/>
      <protection/>
    </xf>
    <xf numFmtId="0" fontId="5" fillId="0" borderId="34" xfId="72" applyFont="1" applyBorder="1" applyAlignment="1" applyProtection="1">
      <alignment horizontal="left"/>
      <protection/>
    </xf>
    <xf numFmtId="1" fontId="10" fillId="34" borderId="0" xfId="72" applyNumberFormat="1" applyFont="1" applyFill="1" applyBorder="1" applyAlignment="1" applyProtection="1">
      <alignment horizontal="left" vertical="center"/>
      <protection/>
    </xf>
    <xf numFmtId="1" fontId="5" fillId="0" borderId="14" xfId="72" applyNumberFormat="1" applyFont="1" applyFill="1" applyBorder="1" applyAlignment="1" applyProtection="1">
      <alignment horizontal="left"/>
      <protection/>
    </xf>
    <xf numFmtId="1" fontId="5" fillId="0" borderId="34" xfId="72" applyNumberFormat="1" applyFont="1" applyFill="1" applyBorder="1" applyAlignment="1" applyProtection="1">
      <alignment horizontal="left"/>
      <protection/>
    </xf>
    <xf numFmtId="10" fontId="16" fillId="0" borderId="0" xfId="72" applyNumberFormat="1" applyFont="1" applyBorder="1" applyAlignment="1" applyProtection="1">
      <alignment horizontal="left" wrapText="1"/>
      <protection/>
    </xf>
    <xf numFmtId="168" fontId="28" fillId="0" borderId="0" xfId="72" applyNumberFormat="1" applyFont="1" applyFill="1" applyBorder="1" applyAlignment="1" applyProtection="1">
      <alignment horizontal="center" vertical="center"/>
      <protection/>
    </xf>
    <xf numFmtId="3" fontId="16" fillId="0" borderId="0" xfId="72" applyNumberFormat="1" applyFont="1" applyFill="1" applyBorder="1" applyAlignment="1" applyProtection="1">
      <alignment horizontal="center" vertical="center"/>
      <protection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Dezimal 2 2" xfId="44"/>
    <cellStyle name="Dezimal 2 2 2" xfId="45"/>
    <cellStyle name="Dezimal_T00003 2" xfId="46"/>
    <cellStyle name="Eingabe" xfId="47"/>
    <cellStyle name="Ergebnis" xfId="48"/>
    <cellStyle name="Erklärender Text" xfId="49"/>
    <cellStyle name="Euro" xfId="50"/>
    <cellStyle name="graue hinterlegung" xfId="51"/>
    <cellStyle name="Gut" xfId="52"/>
    <cellStyle name="Comma" xfId="53"/>
    <cellStyle name="Komma 2" xfId="54"/>
    <cellStyle name="Komma 2 2" xfId="55"/>
    <cellStyle name="Hyperlink" xfId="56"/>
    <cellStyle name="Neutral" xfId="57"/>
    <cellStyle name="Notiz" xfId="58"/>
    <cellStyle name="Percent" xfId="59"/>
    <cellStyle name="Prozent 2" xfId="60"/>
    <cellStyle name="Prozent 2 2" xfId="61"/>
    <cellStyle name="Prozent 3" xfId="62"/>
    <cellStyle name="Schlecht" xfId="63"/>
    <cellStyle name="Standard 2" xfId="64"/>
    <cellStyle name="Standard 2 2" xfId="65"/>
    <cellStyle name="Standard 3" xfId="66"/>
    <cellStyle name="Standard 3 2" xfId="67"/>
    <cellStyle name="Standard 3 3" xfId="68"/>
    <cellStyle name="Standard 4" xfId="69"/>
    <cellStyle name="Standard 5" xfId="70"/>
    <cellStyle name="Standard 5 2" xfId="71"/>
    <cellStyle name="Standard_K.Schätzung 2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8</xdr:row>
      <xdr:rowOff>19050</xdr:rowOff>
    </xdr:from>
    <xdr:to>
      <xdr:col>9</xdr:col>
      <xdr:colOff>123825</xdr:colOff>
      <xdr:row>21</xdr:row>
      <xdr:rowOff>142875</xdr:rowOff>
    </xdr:to>
    <xdr:grpSp>
      <xdr:nvGrpSpPr>
        <xdr:cNvPr id="1" name="Gruppieren 19"/>
        <xdr:cNvGrpSpPr>
          <a:grpSpLocks/>
        </xdr:cNvGrpSpPr>
      </xdr:nvGrpSpPr>
      <xdr:grpSpPr>
        <a:xfrm>
          <a:off x="4914900" y="1104900"/>
          <a:ext cx="933450" cy="2076450"/>
          <a:chOff x="5416825" y="1963671"/>
          <a:chExt cx="653661" cy="1505705"/>
        </a:xfrm>
        <a:solidFill>
          <a:srgbClr val="FFFFFF"/>
        </a:solidFill>
      </xdr:grpSpPr>
      <xdr:sp>
        <xdr:nvSpPr>
          <xdr:cNvPr id="2" name="Gewinkelte Verbindung 2"/>
          <xdr:cNvSpPr>
            <a:spLocks/>
          </xdr:cNvSpPr>
        </xdr:nvSpPr>
        <xdr:spPr>
          <a:xfrm>
            <a:off x="5464869" y="1963671"/>
            <a:ext cx="605617" cy="628632"/>
          </a:xfrm>
          <a:prstGeom prst="bentConnector3">
            <a:avLst/>
          </a:prstGeom>
          <a:noFill/>
          <a:ln w="9525" cmpd="sng">
            <a:solidFill>
              <a:srgbClr val="A6A6A6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winkelte Verbindung 3"/>
          <xdr:cNvSpPr>
            <a:spLocks/>
          </xdr:cNvSpPr>
        </xdr:nvSpPr>
        <xdr:spPr>
          <a:xfrm flipV="1">
            <a:off x="5416825" y="2599079"/>
            <a:ext cx="653661" cy="870297"/>
          </a:xfrm>
          <a:prstGeom prst="bentConnector3">
            <a:avLst>
              <a:gd name="adj" fmla="val 53671"/>
            </a:avLst>
          </a:prstGeom>
          <a:noFill/>
          <a:ln w="9525" cmpd="sng">
            <a:solidFill>
              <a:srgbClr val="A6A6A6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39</xdr:row>
      <xdr:rowOff>0</xdr:rowOff>
    </xdr:from>
    <xdr:to>
      <xdr:col>14</xdr:col>
      <xdr:colOff>152400</xdr:colOff>
      <xdr:row>57</xdr:row>
      <xdr:rowOff>76200</xdr:rowOff>
    </xdr:to>
    <xdr:grpSp>
      <xdr:nvGrpSpPr>
        <xdr:cNvPr id="4" name="Gruppieren 7"/>
        <xdr:cNvGrpSpPr>
          <a:grpSpLocks/>
        </xdr:cNvGrpSpPr>
      </xdr:nvGrpSpPr>
      <xdr:grpSpPr>
        <a:xfrm>
          <a:off x="4848225" y="5476875"/>
          <a:ext cx="3143250" cy="2466975"/>
          <a:chOff x="4881355" y="5347252"/>
          <a:chExt cx="1644513" cy="2804491"/>
        </a:xfrm>
        <a:solidFill>
          <a:srgbClr val="FFFFFF"/>
        </a:solidFill>
      </xdr:grpSpPr>
      <xdr:sp>
        <xdr:nvSpPr>
          <xdr:cNvPr id="5" name="Gerade Verbindung 5"/>
          <xdr:cNvSpPr>
            <a:spLocks/>
          </xdr:cNvSpPr>
        </xdr:nvSpPr>
        <xdr:spPr>
          <a:xfrm>
            <a:off x="6525868" y="5347252"/>
            <a:ext cx="0" cy="140926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Gerade Verbindung 6"/>
          <xdr:cNvSpPr>
            <a:spLocks/>
          </xdr:cNvSpPr>
        </xdr:nvSpPr>
        <xdr:spPr>
          <a:xfrm flipH="1">
            <a:off x="5855729" y="5498695"/>
            <a:ext cx="670139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Gerade Verbindung 7"/>
          <xdr:cNvSpPr>
            <a:spLocks/>
          </xdr:cNvSpPr>
        </xdr:nvSpPr>
        <xdr:spPr>
          <a:xfrm>
            <a:off x="5855729" y="5498695"/>
            <a:ext cx="0" cy="2653048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Gerade Verbindung mit Pfeil 8"/>
          <xdr:cNvSpPr>
            <a:spLocks/>
          </xdr:cNvSpPr>
        </xdr:nvSpPr>
        <xdr:spPr>
          <a:xfrm flipH="1">
            <a:off x="4881355" y="8151743"/>
            <a:ext cx="974374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3"/>
  <sheetViews>
    <sheetView showGridLines="0" tabSelected="1" zoomScaleSheetLayoutView="85" zoomScalePageLayoutView="70" workbookViewId="0" topLeftCell="A1">
      <selection activeCell="Q24" sqref="Q24"/>
    </sheetView>
  </sheetViews>
  <sheetFormatPr defaultColWidth="11.57421875" defaultRowHeight="15"/>
  <cols>
    <col min="1" max="1" width="0.85546875" style="1" customWidth="1"/>
    <col min="2" max="2" width="2.28125" style="7" customWidth="1"/>
    <col min="3" max="3" width="3.28125" style="7" customWidth="1"/>
    <col min="4" max="4" width="33.7109375" style="8" customWidth="1"/>
    <col min="5" max="5" width="7.28125" style="45" bestFit="1" customWidth="1"/>
    <col min="6" max="6" width="7.28125" style="45" customWidth="1"/>
    <col min="7" max="7" width="17.140625" style="8" customWidth="1"/>
    <col min="8" max="8" width="0.85546875" style="8" customWidth="1"/>
    <col min="9" max="9" width="13.140625" style="45" customWidth="1"/>
    <col min="10" max="10" width="2.28125" style="45" customWidth="1"/>
    <col min="11" max="11" width="12.7109375" style="45" customWidth="1"/>
    <col min="12" max="12" width="9.7109375" style="45" customWidth="1"/>
    <col min="13" max="13" width="1.7109375" style="45" customWidth="1"/>
    <col min="14" max="14" width="5.28125" style="9" customWidth="1" collapsed="1"/>
    <col min="15" max="15" width="12.7109375" style="10" customWidth="1"/>
    <col min="16" max="16" width="2.7109375" style="64" customWidth="1"/>
    <col min="17" max="17" width="62.8515625" style="0" bestFit="1" customWidth="1"/>
    <col min="18" max="16384" width="11.57421875" style="1" customWidth="1"/>
  </cols>
  <sheetData>
    <row r="1" ht="4.5" customHeight="1"/>
    <row r="2" spans="1:17" s="59" customFormat="1" ht="34.5" customHeight="1">
      <c r="A2" s="132" t="s">
        <v>72</v>
      </c>
      <c r="C2" s="13"/>
      <c r="D2" s="96"/>
      <c r="G2" s="60"/>
      <c r="H2" s="60"/>
      <c r="I2" s="60"/>
      <c r="J2" s="60"/>
      <c r="K2" s="60"/>
      <c r="L2" s="60"/>
      <c r="M2" s="60"/>
      <c r="N2" s="295" t="s">
        <v>64</v>
      </c>
      <c r="O2" s="295"/>
      <c r="P2" s="67"/>
      <c r="Q2" s="61"/>
    </row>
    <row r="3" spans="1:16" s="11" customFormat="1" ht="6" customHeight="1">
      <c r="A3" s="98"/>
      <c r="B3" s="98"/>
      <c r="C3" s="98"/>
      <c r="D3" s="98"/>
      <c r="E3" s="98"/>
      <c r="F3" s="98"/>
      <c r="G3" s="98"/>
      <c r="H3" s="98"/>
      <c r="J3" s="98"/>
      <c r="K3" s="98"/>
      <c r="L3" s="98"/>
      <c r="M3" s="98"/>
      <c r="N3" s="98"/>
      <c r="O3" s="99"/>
      <c r="P3" s="2"/>
    </row>
    <row r="4" spans="7:16" s="11" customFormat="1" ht="6" customHeight="1">
      <c r="G4" s="140"/>
      <c r="H4" s="141"/>
      <c r="O4" s="2"/>
      <c r="P4" s="2"/>
    </row>
    <row r="5" spans="6:16" s="11" customFormat="1" ht="12.75" customHeight="1">
      <c r="F5" s="95" t="s">
        <v>56</v>
      </c>
      <c r="G5" s="236" t="s">
        <v>76</v>
      </c>
      <c r="H5" s="237"/>
      <c r="I5" s="297"/>
      <c r="J5" s="49"/>
      <c r="K5" s="49"/>
      <c r="L5" s="49"/>
      <c r="M5" s="49"/>
      <c r="N5" s="16" t="s">
        <v>17</v>
      </c>
      <c r="O5" s="111" t="s">
        <v>47</v>
      </c>
      <c r="P5" s="49"/>
    </row>
    <row r="6" spans="7:16" s="11" customFormat="1" ht="2.25" customHeight="1">
      <c r="G6" s="238"/>
      <c r="H6" s="141"/>
      <c r="I6" s="94"/>
      <c r="J6" s="94"/>
      <c r="O6" s="2"/>
      <c r="P6" s="2"/>
    </row>
    <row r="7" spans="1:16" s="12" customFormat="1" ht="12.75" customHeight="1">
      <c r="A7" s="292">
        <v>1</v>
      </c>
      <c r="B7" s="292"/>
      <c r="C7" s="101"/>
      <c r="D7" s="102" t="s">
        <v>0</v>
      </c>
      <c r="E7" s="102"/>
      <c r="F7" s="203">
        <f>G7/G37</f>
        <v>0</v>
      </c>
      <c r="G7" s="239">
        <v>0</v>
      </c>
      <c r="H7" s="240"/>
      <c r="I7" s="3"/>
      <c r="J7" s="3"/>
      <c r="K7" s="97"/>
      <c r="L7" s="97"/>
      <c r="M7" s="97"/>
      <c r="N7" s="277">
        <v>0</v>
      </c>
      <c r="O7" s="278">
        <f>G7*N7</f>
        <v>0</v>
      </c>
      <c r="P7" s="55"/>
    </row>
    <row r="8" spans="2:16" ht="6.75" customHeight="1">
      <c r="B8" s="4"/>
      <c r="C8" s="6"/>
      <c r="D8" s="1"/>
      <c r="E8" s="1"/>
      <c r="F8" s="204"/>
      <c r="G8" s="241"/>
      <c r="H8" s="242"/>
      <c r="I8" s="242"/>
      <c r="J8" s="125"/>
      <c r="K8" s="1"/>
      <c r="L8" s="1"/>
      <c r="M8" s="1"/>
      <c r="N8" s="279"/>
      <c r="O8" s="142"/>
      <c r="P8" s="68"/>
    </row>
    <row r="9" spans="1:16" s="12" customFormat="1" ht="12.75" customHeight="1">
      <c r="A9" s="292">
        <v>2</v>
      </c>
      <c r="B9" s="292"/>
      <c r="C9" s="101"/>
      <c r="D9" s="102" t="s">
        <v>1</v>
      </c>
      <c r="E9" s="102"/>
      <c r="F9" s="203">
        <f>G9/G37</f>
        <v>0.296</v>
      </c>
      <c r="G9" s="239">
        <v>9000000</v>
      </c>
      <c r="H9" s="240"/>
      <c r="I9" s="240"/>
      <c r="J9" s="3"/>
      <c r="K9" s="97"/>
      <c r="L9" s="97"/>
      <c r="M9" s="97"/>
      <c r="N9" s="277">
        <v>1</v>
      </c>
      <c r="O9" s="278">
        <f>G9*N9+I9</f>
        <v>9000000</v>
      </c>
      <c r="P9" s="55"/>
    </row>
    <row r="10" spans="2:16" ht="6.75" customHeight="1">
      <c r="B10" s="13"/>
      <c r="C10" s="13"/>
      <c r="D10" s="14"/>
      <c r="E10" s="14"/>
      <c r="F10" s="204"/>
      <c r="G10" s="243"/>
      <c r="H10" s="139"/>
      <c r="I10" s="139"/>
      <c r="J10" s="125"/>
      <c r="K10" s="1"/>
      <c r="L10" s="1"/>
      <c r="M10" s="1"/>
      <c r="N10" s="279"/>
      <c r="O10" s="143"/>
      <c r="P10" s="55"/>
    </row>
    <row r="11" spans="1:16" s="11" customFormat="1" ht="12.75" customHeight="1">
      <c r="A11" s="292">
        <v>3</v>
      </c>
      <c r="B11" s="292"/>
      <c r="C11" s="101"/>
      <c r="D11" s="102" t="s">
        <v>7</v>
      </c>
      <c r="E11" s="102"/>
      <c r="F11" s="203">
        <f>G11/G37</f>
        <v>0.179</v>
      </c>
      <c r="G11" s="244">
        <f>SUM(G12:G19)</f>
        <v>5450000</v>
      </c>
      <c r="H11" s="139"/>
      <c r="I11" s="139"/>
      <c r="J11" s="3"/>
      <c r="K11" s="97"/>
      <c r="L11" s="97"/>
      <c r="M11" s="97"/>
      <c r="N11" s="233">
        <f>IF((G11+I11)&gt;L15,"Abminderung",100%)</f>
        <v>1</v>
      </c>
      <c r="O11" s="260">
        <f>IF(N11="Abminderung",L15,(G11+I11)*N11)</f>
        <v>5450000</v>
      </c>
      <c r="P11" s="55"/>
    </row>
    <row r="12" spans="1:16" ht="12.75" customHeight="1">
      <c r="A12" s="293">
        <v>3</v>
      </c>
      <c r="B12" s="293"/>
      <c r="C12" s="103" t="s">
        <v>18</v>
      </c>
      <c r="D12" s="104" t="s">
        <v>19</v>
      </c>
      <c r="E12" s="104"/>
      <c r="F12" s="205"/>
      <c r="G12" s="245">
        <v>900000</v>
      </c>
      <c r="H12" s="240"/>
      <c r="I12" s="240"/>
      <c r="J12" s="32"/>
      <c r="N12" s="276"/>
      <c r="O12" s="218"/>
      <c r="P12" s="55"/>
    </row>
    <row r="13" spans="1:16" ht="12.75" customHeight="1">
      <c r="A13" s="294">
        <v>3</v>
      </c>
      <c r="B13" s="294"/>
      <c r="C13" s="105" t="s">
        <v>20</v>
      </c>
      <c r="D13" s="106" t="s">
        <v>27</v>
      </c>
      <c r="E13" s="106"/>
      <c r="F13" s="206"/>
      <c r="G13" s="246">
        <v>1000000</v>
      </c>
      <c r="H13" s="240"/>
      <c r="I13" s="240"/>
      <c r="J13" s="32"/>
      <c r="N13" s="262"/>
      <c r="O13" s="218"/>
      <c r="P13" s="55"/>
    </row>
    <row r="14" spans="1:16" ht="12.75" customHeight="1">
      <c r="A14" s="294">
        <v>3</v>
      </c>
      <c r="B14" s="294"/>
      <c r="C14" s="105" t="s">
        <v>21</v>
      </c>
      <c r="D14" s="106" t="s">
        <v>28</v>
      </c>
      <c r="E14" s="106"/>
      <c r="F14" s="206"/>
      <c r="G14" s="247">
        <v>1000000</v>
      </c>
      <c r="H14" s="240"/>
      <c r="I14" s="240"/>
      <c r="J14" s="32"/>
      <c r="K14" s="129" t="s">
        <v>58</v>
      </c>
      <c r="L14" s="248">
        <f>G9+G22</f>
        <v>15500000</v>
      </c>
      <c r="M14" s="129"/>
      <c r="N14" s="262"/>
      <c r="O14" s="218"/>
      <c r="P14" s="55"/>
    </row>
    <row r="15" spans="1:17" ht="12.75" customHeight="1">
      <c r="A15" s="294">
        <v>3</v>
      </c>
      <c r="B15" s="294"/>
      <c r="C15" s="105" t="s">
        <v>22</v>
      </c>
      <c r="D15" s="106" t="s">
        <v>29</v>
      </c>
      <c r="E15" s="106"/>
      <c r="F15" s="206"/>
      <c r="G15" s="247">
        <v>1500000</v>
      </c>
      <c r="H15" s="240"/>
      <c r="I15" s="240"/>
      <c r="J15" s="32"/>
      <c r="K15" s="130" t="s">
        <v>59</v>
      </c>
      <c r="L15" s="248">
        <f>L14*0.5</f>
        <v>7750000</v>
      </c>
      <c r="M15" s="130"/>
      <c r="N15" s="262"/>
      <c r="O15" s="261">
        <f>IF(N11="Abminderung",(G11+I11)-L15,"")</f>
      </c>
      <c r="P15" s="55"/>
      <c r="Q15" s="46"/>
    </row>
    <row r="16" spans="1:17" ht="12.75" customHeight="1">
      <c r="A16" s="294">
        <v>3</v>
      </c>
      <c r="B16" s="294"/>
      <c r="C16" s="105" t="s">
        <v>23</v>
      </c>
      <c r="D16" s="106" t="s">
        <v>32</v>
      </c>
      <c r="E16" s="106"/>
      <c r="F16" s="206"/>
      <c r="G16" s="247">
        <v>600000</v>
      </c>
      <c r="H16" s="240"/>
      <c r="I16" s="240"/>
      <c r="J16" s="32"/>
      <c r="K16" s="128" t="s">
        <v>51</v>
      </c>
      <c r="L16" s="128"/>
      <c r="M16" s="128"/>
      <c r="N16" s="262"/>
      <c r="O16" s="296">
        <f>IF(N11="Abminderung","$","")</f>
      </c>
      <c r="P16" s="55"/>
      <c r="Q16" s="46"/>
    </row>
    <row r="17" spans="1:17" ht="12.75" customHeight="1">
      <c r="A17" s="294">
        <v>3</v>
      </c>
      <c r="B17" s="294"/>
      <c r="C17" s="105" t="s">
        <v>24</v>
      </c>
      <c r="D17" s="106" t="s">
        <v>30</v>
      </c>
      <c r="E17" s="106"/>
      <c r="F17" s="206"/>
      <c r="G17" s="247">
        <v>150000</v>
      </c>
      <c r="H17" s="240"/>
      <c r="I17" s="240"/>
      <c r="J17" s="32"/>
      <c r="K17" s="128" t="s">
        <v>53</v>
      </c>
      <c r="L17" s="128"/>
      <c r="M17" s="128"/>
      <c r="N17" s="262"/>
      <c r="O17" s="296"/>
      <c r="P17" s="55"/>
      <c r="Q17" s="46"/>
    </row>
    <row r="18" spans="1:17" ht="12.75" customHeight="1">
      <c r="A18" s="294">
        <v>3</v>
      </c>
      <c r="B18" s="294"/>
      <c r="C18" s="105" t="s">
        <v>25</v>
      </c>
      <c r="D18" s="106" t="s">
        <v>31</v>
      </c>
      <c r="E18" s="106"/>
      <c r="F18" s="206"/>
      <c r="G18" s="247">
        <v>0</v>
      </c>
      <c r="H18" s="240"/>
      <c r="I18" s="240"/>
      <c r="J18" s="32"/>
      <c r="K18" s="128" t="s">
        <v>52</v>
      </c>
      <c r="L18" s="128"/>
      <c r="M18" s="128"/>
      <c r="N18" s="262"/>
      <c r="O18" s="296"/>
      <c r="P18" s="55"/>
      <c r="Q18" s="46"/>
    </row>
    <row r="19" spans="1:17" ht="12.75" customHeight="1">
      <c r="A19" s="294">
        <v>3</v>
      </c>
      <c r="B19" s="294"/>
      <c r="C19" s="105" t="s">
        <v>26</v>
      </c>
      <c r="D19" s="106" t="s">
        <v>8</v>
      </c>
      <c r="E19" s="106"/>
      <c r="F19" s="206"/>
      <c r="G19" s="247">
        <v>300000</v>
      </c>
      <c r="H19" s="240"/>
      <c r="I19" s="240"/>
      <c r="J19" s="32"/>
      <c r="K19" s="128" t="s">
        <v>60</v>
      </c>
      <c r="L19" s="232"/>
      <c r="M19" s="232"/>
      <c r="N19" s="275"/>
      <c r="O19" s="296"/>
      <c r="P19" s="55"/>
      <c r="Q19" s="46"/>
    </row>
    <row r="20" spans="1:17" ht="12.75" customHeight="1">
      <c r="A20" s="4"/>
      <c r="B20" s="4"/>
      <c r="C20" s="5"/>
      <c r="D20" s="231" t="s">
        <v>75</v>
      </c>
      <c r="E20" s="231"/>
      <c r="F20" s="204"/>
      <c r="G20" s="282"/>
      <c r="H20" s="32"/>
      <c r="I20" s="232"/>
      <c r="J20" s="232"/>
      <c r="K20" s="232"/>
      <c r="L20" s="274"/>
      <c r="M20" s="274"/>
      <c r="N20" s="233" t="str">
        <f>IF(N11="Abminderung",50%,"keine Abminderung")</f>
        <v>keine Abminderung</v>
      </c>
      <c r="O20" s="260">
        <f>IF(N11="Abminderung",(G11+I11-L15)*N20,0)</f>
        <v>0</v>
      </c>
      <c r="P20"/>
      <c r="Q20" s="1"/>
    </row>
    <row r="21" spans="2:16" ht="6.75" customHeight="1">
      <c r="B21" s="13"/>
      <c r="C21" s="13"/>
      <c r="D21" s="14"/>
      <c r="E21" s="14"/>
      <c r="F21" s="204"/>
      <c r="G21" s="283"/>
      <c r="H21" s="139"/>
      <c r="I21" s="139"/>
      <c r="J21" s="125"/>
      <c r="K21" s="1"/>
      <c r="L21" s="1"/>
      <c r="M21" s="1"/>
      <c r="N21" s="280"/>
      <c r="O21" s="139"/>
      <c r="P21" s="54"/>
    </row>
    <row r="22" spans="1:16" s="11" customFormat="1" ht="12.75" customHeight="1">
      <c r="A22" s="292">
        <v>4</v>
      </c>
      <c r="B22" s="292"/>
      <c r="C22" s="101"/>
      <c r="D22" s="102" t="s">
        <v>2</v>
      </c>
      <c r="E22" s="102"/>
      <c r="F22" s="203">
        <f>G22/G37</f>
        <v>0.214</v>
      </c>
      <c r="G22" s="239">
        <v>6500000</v>
      </c>
      <c r="H22" s="240"/>
      <c r="I22" s="240"/>
      <c r="J22" s="3"/>
      <c r="K22" s="97"/>
      <c r="L22" s="97"/>
      <c r="M22" s="97"/>
      <c r="N22" s="277">
        <v>1</v>
      </c>
      <c r="O22" s="278">
        <f>G22*N22+I22</f>
        <v>6500000</v>
      </c>
      <c r="P22" s="55"/>
    </row>
    <row r="23" spans="2:17" ht="6.75" customHeight="1">
      <c r="B23" s="4"/>
      <c r="C23" s="6"/>
      <c r="D23" s="1"/>
      <c r="E23" s="1"/>
      <c r="F23" s="204"/>
      <c r="G23" s="249"/>
      <c r="H23" s="139"/>
      <c r="I23" s="139"/>
      <c r="J23" s="125"/>
      <c r="K23" s="1"/>
      <c r="L23" s="1"/>
      <c r="M23" s="1"/>
      <c r="N23" s="281"/>
      <c r="O23" s="139"/>
      <c r="P23" s="53"/>
      <c r="Q23" s="47"/>
    </row>
    <row r="24" spans="1:16" s="12" customFormat="1" ht="12.75" customHeight="1">
      <c r="A24" s="292">
        <v>5</v>
      </c>
      <c r="B24" s="292"/>
      <c r="C24" s="101"/>
      <c r="D24" s="102" t="s">
        <v>9</v>
      </c>
      <c r="E24" s="102"/>
      <c r="F24" s="203">
        <f>G24/G37</f>
        <v>0.066</v>
      </c>
      <c r="G24" s="250">
        <f>SUM(G25:G27)</f>
        <v>2000000</v>
      </c>
      <c r="H24" s="139"/>
      <c r="I24" s="139"/>
      <c r="J24" s="3"/>
      <c r="K24" s="97"/>
      <c r="L24" s="97"/>
      <c r="M24" s="97"/>
      <c r="N24" s="281"/>
      <c r="O24" s="139"/>
      <c r="P24" s="55"/>
    </row>
    <row r="25" spans="1:17" ht="12.75" customHeight="1">
      <c r="A25" s="293">
        <v>5</v>
      </c>
      <c r="B25" s="293"/>
      <c r="C25" s="107" t="s">
        <v>18</v>
      </c>
      <c r="D25" s="108" t="s">
        <v>77</v>
      </c>
      <c r="E25" s="108"/>
      <c r="F25" s="205"/>
      <c r="G25" s="246">
        <v>1500000</v>
      </c>
      <c r="H25" s="240"/>
      <c r="I25" s="240"/>
      <c r="J25" s="125"/>
      <c r="K25" s="97"/>
      <c r="L25" s="97"/>
      <c r="M25" s="97"/>
      <c r="N25" s="277">
        <v>0</v>
      </c>
      <c r="O25" s="278">
        <f>N25*G25+I25</f>
        <v>0</v>
      </c>
      <c r="P25" s="55"/>
      <c r="Q25" s="47"/>
    </row>
    <row r="26" spans="1:17" ht="12.75" customHeight="1">
      <c r="A26" s="291">
        <v>5</v>
      </c>
      <c r="B26" s="291"/>
      <c r="C26" s="109" t="s">
        <v>20</v>
      </c>
      <c r="D26" s="110" t="s">
        <v>78</v>
      </c>
      <c r="E26" s="110"/>
      <c r="F26" s="206"/>
      <c r="G26" s="246">
        <v>500000</v>
      </c>
      <c r="H26" s="240"/>
      <c r="I26" s="240"/>
      <c r="J26" s="125"/>
      <c r="K26" s="97"/>
      <c r="L26" s="97"/>
      <c r="M26" s="97"/>
      <c r="N26" s="131">
        <v>0</v>
      </c>
      <c r="O26" s="217">
        <f>N26*G26+I26</f>
        <v>0</v>
      </c>
      <c r="P26" s="55"/>
      <c r="Q26" s="47"/>
    </row>
    <row r="27" spans="1:17" ht="12.75" customHeight="1">
      <c r="A27" s="291">
        <v>5</v>
      </c>
      <c r="B27" s="291"/>
      <c r="C27" s="109" t="s">
        <v>21</v>
      </c>
      <c r="D27" s="110" t="s">
        <v>48</v>
      </c>
      <c r="E27" s="110"/>
      <c r="F27" s="206"/>
      <c r="G27" s="246">
        <v>0</v>
      </c>
      <c r="H27" s="240"/>
      <c r="I27" s="240"/>
      <c r="J27" s="125"/>
      <c r="K27" s="97"/>
      <c r="L27" s="97"/>
      <c r="M27" s="97"/>
      <c r="N27" s="277">
        <v>0</v>
      </c>
      <c r="O27" s="278">
        <f>N27*G27+I27</f>
        <v>0</v>
      </c>
      <c r="P27" s="55"/>
      <c r="Q27" s="47"/>
    </row>
    <row r="28" spans="2:17" ht="6.75" customHeight="1">
      <c r="B28" s="13"/>
      <c r="C28" s="13"/>
      <c r="D28" s="14"/>
      <c r="E28" s="14"/>
      <c r="F28" s="204"/>
      <c r="G28" s="243"/>
      <c r="H28" s="139"/>
      <c r="I28" s="139"/>
      <c r="J28" s="125"/>
      <c r="K28" s="1"/>
      <c r="L28" s="1"/>
      <c r="M28" s="1"/>
      <c r="N28" s="279"/>
      <c r="O28" s="143"/>
      <c r="P28" s="55"/>
      <c r="Q28" s="47"/>
    </row>
    <row r="29" spans="2:16" s="11" customFormat="1" ht="12.75" customHeight="1">
      <c r="B29" s="100">
        <v>6</v>
      </c>
      <c r="C29" s="101"/>
      <c r="D29" s="102" t="s">
        <v>3</v>
      </c>
      <c r="E29" s="102"/>
      <c r="F29" s="203">
        <f>G29/G37</f>
        <v>0.016</v>
      </c>
      <c r="G29" s="239">
        <v>500000</v>
      </c>
      <c r="H29" s="240"/>
      <c r="I29" s="3"/>
      <c r="J29" s="3"/>
      <c r="K29" s="97"/>
      <c r="L29" s="97"/>
      <c r="M29" s="97"/>
      <c r="N29" s="277">
        <v>0</v>
      </c>
      <c r="O29" s="278">
        <f>G29*N29+I29</f>
        <v>0</v>
      </c>
      <c r="P29" s="55"/>
    </row>
    <row r="30" spans="2:17" ht="6.75" customHeight="1">
      <c r="B30" s="17"/>
      <c r="C30" s="5"/>
      <c r="D30" s="1"/>
      <c r="E30" s="1"/>
      <c r="F30" s="207"/>
      <c r="G30" s="249"/>
      <c r="H30" s="139"/>
      <c r="I30" s="125"/>
      <c r="J30" s="125"/>
      <c r="K30" s="1"/>
      <c r="L30" s="1"/>
      <c r="M30" s="1"/>
      <c r="N30" s="281"/>
      <c r="O30" s="139"/>
      <c r="P30" s="55"/>
      <c r="Q30" s="18"/>
    </row>
    <row r="31" spans="2:17" s="12" customFormat="1" ht="12.75" customHeight="1">
      <c r="B31" s="100">
        <v>7</v>
      </c>
      <c r="C31" s="101"/>
      <c r="D31" s="102" t="s">
        <v>73</v>
      </c>
      <c r="E31" s="102"/>
      <c r="F31" s="203">
        <f>G31/G37</f>
        <v>0.176</v>
      </c>
      <c r="G31" s="239">
        <v>5342460</v>
      </c>
      <c r="H31" s="240"/>
      <c r="I31" s="3"/>
      <c r="J31" s="3"/>
      <c r="K31" s="97"/>
      <c r="L31" s="97"/>
      <c r="M31" s="97"/>
      <c r="N31" s="277">
        <v>0</v>
      </c>
      <c r="O31" s="278">
        <f>G31*N31</f>
        <v>0</v>
      </c>
      <c r="P31" s="55"/>
      <c r="Q31" s="3"/>
    </row>
    <row r="32" spans="2:17" ht="6.75" customHeight="1">
      <c r="B32" s="13"/>
      <c r="C32" s="13"/>
      <c r="D32" s="14"/>
      <c r="E32" s="14"/>
      <c r="F32" s="207"/>
      <c r="G32" s="243"/>
      <c r="H32" s="139"/>
      <c r="I32" s="125"/>
      <c r="J32" s="125"/>
      <c r="K32" s="1"/>
      <c r="L32" s="1"/>
      <c r="M32" s="1"/>
      <c r="N32" s="279"/>
      <c r="O32" s="143"/>
      <c r="P32" s="55"/>
      <c r="Q32" s="18"/>
    </row>
    <row r="33" spans="2:17" s="12" customFormat="1" ht="12.75" customHeight="1">
      <c r="B33" s="100">
        <v>8</v>
      </c>
      <c r="C33" s="101"/>
      <c r="D33" s="102" t="s">
        <v>71</v>
      </c>
      <c r="E33" s="102"/>
      <c r="F33" s="203">
        <f>G33/G37</f>
        <v>0.001</v>
      </c>
      <c r="G33" s="239">
        <v>36000</v>
      </c>
      <c r="H33" s="240"/>
      <c r="I33" s="3"/>
      <c r="J33" s="3"/>
      <c r="K33" s="97"/>
      <c r="L33" s="97"/>
      <c r="M33" s="97"/>
      <c r="N33" s="277">
        <v>0</v>
      </c>
      <c r="O33" s="278">
        <f>G33*N33</f>
        <v>0</v>
      </c>
      <c r="P33" s="55"/>
      <c r="Q33" s="49"/>
    </row>
    <row r="34" spans="2:17" ht="6.75" customHeight="1">
      <c r="B34" s="13"/>
      <c r="C34" s="13"/>
      <c r="D34" s="14"/>
      <c r="E34" s="14"/>
      <c r="F34" s="207"/>
      <c r="G34" s="249"/>
      <c r="H34" s="139"/>
      <c r="I34" s="125"/>
      <c r="J34" s="125"/>
      <c r="K34" s="1"/>
      <c r="L34" s="1"/>
      <c r="M34" s="1"/>
      <c r="N34" s="280"/>
      <c r="O34" s="139"/>
      <c r="P34" s="54"/>
      <c r="Q34" s="32"/>
    </row>
    <row r="35" spans="2:17" s="12" customFormat="1" ht="12.75" customHeight="1">
      <c r="B35" s="100">
        <v>9</v>
      </c>
      <c r="C35" s="101"/>
      <c r="D35" s="102" t="s">
        <v>10</v>
      </c>
      <c r="E35" s="102"/>
      <c r="F35" s="203">
        <f>G35/G37</f>
        <v>0.053</v>
      </c>
      <c r="G35" s="239">
        <v>1600000</v>
      </c>
      <c r="H35" s="240"/>
      <c r="I35" s="3"/>
      <c r="J35" s="3"/>
      <c r="K35" s="97"/>
      <c r="L35" s="97"/>
      <c r="M35" s="97"/>
      <c r="N35" s="277">
        <v>0.1</v>
      </c>
      <c r="O35" s="278">
        <f>G35*N35</f>
        <v>160000</v>
      </c>
      <c r="P35" s="55"/>
      <c r="Q35" s="32"/>
    </row>
    <row r="36" spans="2:17" ht="12" customHeight="1">
      <c r="B36" s="17"/>
      <c r="C36" s="5"/>
      <c r="D36" s="1"/>
      <c r="E36" s="1"/>
      <c r="F36" s="52"/>
      <c r="G36" s="251"/>
      <c r="H36" s="1"/>
      <c r="I36" s="1"/>
      <c r="J36" s="1"/>
      <c r="K36" s="1"/>
      <c r="L36" s="1"/>
      <c r="M36" s="1"/>
      <c r="N36" s="1"/>
      <c r="O36" s="1"/>
      <c r="P36" s="1"/>
      <c r="Q36" s="32"/>
    </row>
    <row r="37" spans="1:17" ht="12.75" customHeight="1">
      <c r="A37" s="93" t="s">
        <v>12</v>
      </c>
      <c r="B37" s="88"/>
      <c r="C37" s="88"/>
      <c r="D37" s="88"/>
      <c r="E37" s="88"/>
      <c r="F37" s="219">
        <f>SUM(F7:F35)</f>
        <v>1</v>
      </c>
      <c r="G37" s="252">
        <f>SUM(G7+G9+G11+G22+G24+G29+G31+G33+G35)</f>
        <v>30428460</v>
      </c>
      <c r="H37" s="253"/>
      <c r="I37" s="253"/>
      <c r="J37" s="126"/>
      <c r="K37" s="89"/>
      <c r="L37" s="89"/>
      <c r="M37" s="89"/>
      <c r="N37" s="178"/>
      <c r="O37" s="32"/>
      <c r="P37" s="32"/>
      <c r="Q37" s="32"/>
    </row>
    <row r="38" spans="1:17" ht="6" customHeight="1">
      <c r="A38" s="50"/>
      <c r="B38" s="13"/>
      <c r="C38" s="13"/>
      <c r="D38" s="14"/>
      <c r="E38" s="1"/>
      <c r="F38" s="52"/>
      <c r="G38" s="14"/>
      <c r="H38" s="14"/>
      <c r="I38" s="1"/>
      <c r="J38" s="1"/>
      <c r="K38" s="1"/>
      <c r="L38" s="1"/>
      <c r="M38" s="1"/>
      <c r="N38" s="19"/>
      <c r="O38" s="15"/>
      <c r="P38" s="18"/>
      <c r="Q38" s="32"/>
    </row>
    <row r="39" spans="1:17" s="20" customFormat="1" ht="12.75" customHeight="1">
      <c r="A39" s="220" t="s">
        <v>33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2"/>
      <c r="O39" s="223">
        <f>SUM(O7:O11)+SUM(O20:O35)</f>
        <v>21110000</v>
      </c>
      <c r="P39" s="69"/>
      <c r="Q39" s="32"/>
    </row>
    <row r="40" spans="2:17" s="22" customFormat="1" ht="12.75" customHeight="1">
      <c r="B40" s="24"/>
      <c r="C40" s="24"/>
      <c r="D40" s="23"/>
      <c r="E40" s="51"/>
      <c r="F40" s="51"/>
      <c r="G40" s="23"/>
      <c r="H40" s="23"/>
      <c r="I40" s="51"/>
      <c r="J40" s="51"/>
      <c r="K40" s="51"/>
      <c r="L40" s="51"/>
      <c r="M40" s="51"/>
      <c r="N40" s="145"/>
      <c r="O40" s="145"/>
      <c r="P40" s="31"/>
      <c r="Q40" s="32"/>
    </row>
    <row r="41" spans="2:17" ht="9" customHeight="1">
      <c r="B41" s="21"/>
      <c r="O41" s="265"/>
      <c r="Q41" s="32"/>
    </row>
    <row r="42" spans="1:15" ht="6" customHeight="1">
      <c r="A42" s="148"/>
      <c r="B42" s="148"/>
      <c r="C42" s="148"/>
      <c r="D42" s="168"/>
      <c r="E42" s="177"/>
      <c r="F42" s="177"/>
      <c r="G42" s="168"/>
      <c r="H42" s="168"/>
      <c r="I42" s="177"/>
      <c r="J42" s="177"/>
      <c r="K42" s="177"/>
      <c r="L42" s="177"/>
      <c r="M42" s="177"/>
      <c r="O42" s="266"/>
    </row>
    <row r="43" spans="1:16" ht="12.75" customHeight="1">
      <c r="A43" s="146" t="s">
        <v>55</v>
      </c>
      <c r="B43" s="146"/>
      <c r="C43" s="146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6"/>
      <c r="O43" s="267"/>
      <c r="P43" s="264"/>
    </row>
    <row r="44" spans="1:15" ht="6.75" customHeight="1">
      <c r="A44" s="148"/>
      <c r="B44" s="148"/>
      <c r="C44" s="148"/>
      <c r="D44" s="148"/>
      <c r="E44" s="149"/>
      <c r="F44" s="149"/>
      <c r="G44" s="148"/>
      <c r="H44" s="148"/>
      <c r="I44" s="149"/>
      <c r="J44" s="149"/>
      <c r="K44" s="149"/>
      <c r="L44" s="149"/>
      <c r="M44" s="149"/>
      <c r="O44" s="266"/>
    </row>
    <row r="45" spans="1:17" ht="12.75" customHeight="1">
      <c r="A45" s="150" t="s">
        <v>57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62"/>
      <c r="O45" s="266"/>
      <c r="P45" s="18"/>
      <c r="Q45" s="47"/>
    </row>
    <row r="46" spans="1:16" ht="12.75" customHeight="1">
      <c r="A46" s="26"/>
      <c r="B46" s="26"/>
      <c r="C46" s="26"/>
      <c r="D46" s="1"/>
      <c r="E46" s="1"/>
      <c r="F46" s="1"/>
      <c r="G46" s="152" t="s">
        <v>5</v>
      </c>
      <c r="H46" s="152"/>
      <c r="I46" s="153" t="s">
        <v>4</v>
      </c>
      <c r="J46" s="156"/>
      <c r="L46" s="153"/>
      <c r="M46" s="153"/>
      <c r="O46" s="268"/>
      <c r="P46" s="63"/>
    </row>
    <row r="47" spans="2:16" ht="12.75" customHeight="1">
      <c r="B47" s="27" t="s">
        <v>43</v>
      </c>
      <c r="C47" s="65"/>
      <c r="D47" s="56"/>
      <c r="E47" s="56"/>
      <c r="F47" s="56"/>
      <c r="G47" s="135">
        <v>22</v>
      </c>
      <c r="H47" s="135"/>
      <c r="I47" s="154" t="s">
        <v>54</v>
      </c>
      <c r="J47" s="182"/>
      <c r="L47" s="153"/>
      <c r="M47" s="153"/>
      <c r="N47" s="19"/>
      <c r="O47" s="268"/>
      <c r="P47" s="63"/>
    </row>
    <row r="48" spans="2:16" ht="12.75" customHeight="1">
      <c r="B48" s="28" t="s">
        <v>44</v>
      </c>
      <c r="C48" s="66"/>
      <c r="D48" s="57"/>
      <c r="E48" s="57"/>
      <c r="F48" s="57"/>
      <c r="G48" s="136">
        <v>2</v>
      </c>
      <c r="H48" s="136"/>
      <c r="I48" s="155" t="s">
        <v>6</v>
      </c>
      <c r="L48" s="153"/>
      <c r="M48" s="153"/>
      <c r="N48" s="19"/>
      <c r="O48" s="268"/>
      <c r="P48" s="63"/>
    </row>
    <row r="49" spans="2:16" ht="12.75" customHeight="1">
      <c r="B49" s="28" t="s">
        <v>45</v>
      </c>
      <c r="C49" s="66"/>
      <c r="D49" s="57"/>
      <c r="E49" s="57"/>
      <c r="F49" s="57"/>
      <c r="G49" s="136">
        <v>1</v>
      </c>
      <c r="H49" s="136"/>
      <c r="I49" s="155" t="s">
        <v>6</v>
      </c>
      <c r="L49" s="153"/>
      <c r="M49" s="153"/>
      <c r="N49" s="19"/>
      <c r="O49" s="268"/>
      <c r="P49" s="63"/>
    </row>
    <row r="50" spans="2:16" ht="12.75" customHeight="1">
      <c r="B50" s="28" t="s">
        <v>46</v>
      </c>
      <c r="C50" s="57"/>
      <c r="D50" s="57"/>
      <c r="E50" s="57"/>
      <c r="F50" s="57"/>
      <c r="G50" s="136">
        <v>2</v>
      </c>
      <c r="H50" s="136"/>
      <c r="I50" s="155" t="s">
        <v>6</v>
      </c>
      <c r="L50" s="153"/>
      <c r="M50" s="153"/>
      <c r="N50" s="19"/>
      <c r="O50" s="268"/>
      <c r="P50" s="63"/>
    </row>
    <row r="51" spans="1:17" ht="4.5" customHeight="1">
      <c r="A51" s="43"/>
      <c r="B51" s="43"/>
      <c r="C51" s="43"/>
      <c r="D51" s="1"/>
      <c r="E51" s="1"/>
      <c r="F51" s="1"/>
      <c r="G51" s="156"/>
      <c r="H51" s="156"/>
      <c r="I51" s="156"/>
      <c r="K51" s="156"/>
      <c r="L51" s="156"/>
      <c r="M51" s="156"/>
      <c r="N51" s="62"/>
      <c r="O51" s="268"/>
      <c r="P51" s="63"/>
      <c r="Q51" s="33"/>
    </row>
    <row r="52" spans="2:16" ht="12.75" customHeight="1">
      <c r="B52" s="26" t="s">
        <v>15</v>
      </c>
      <c r="C52" s="1"/>
      <c r="D52" s="157"/>
      <c r="E52" s="158"/>
      <c r="F52" s="158"/>
      <c r="G52" s="137">
        <v>3</v>
      </c>
      <c r="H52" s="137"/>
      <c r="I52" s="158"/>
      <c r="J52" s="158"/>
      <c r="K52" s="158"/>
      <c r="L52" s="158"/>
      <c r="M52" s="158"/>
      <c r="O52" s="268"/>
      <c r="P52" s="1"/>
    </row>
    <row r="53" spans="1:17" ht="4.5" customHeight="1">
      <c r="A53" s="43"/>
      <c r="B53" s="43"/>
      <c r="C53" s="1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58"/>
      <c r="O53" s="268"/>
      <c r="P53" s="1"/>
      <c r="Q53" s="33"/>
    </row>
    <row r="54" spans="2:16" ht="12.75" customHeight="1">
      <c r="B54" s="26" t="s">
        <v>42</v>
      </c>
      <c r="C54" s="1"/>
      <c r="D54" s="157"/>
      <c r="E54" s="158"/>
      <c r="F54" s="158"/>
      <c r="G54" s="159">
        <f>SUM(G47:G52)</f>
        <v>30</v>
      </c>
      <c r="H54" s="159"/>
      <c r="I54" s="158"/>
      <c r="J54" s="158"/>
      <c r="K54" s="158"/>
      <c r="L54" s="158"/>
      <c r="M54" s="158"/>
      <c r="O54" s="268"/>
      <c r="P54" s="1"/>
    </row>
    <row r="55" spans="2:17" ht="12.75" customHeight="1">
      <c r="B55" s="43"/>
      <c r="C55" s="1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58"/>
      <c r="O55" s="268"/>
      <c r="P55" s="1"/>
      <c r="Q55" s="33"/>
    </row>
    <row r="56" spans="1:16" ht="12.75" customHeight="1">
      <c r="A56" s="150" t="s">
        <v>16</v>
      </c>
      <c r="B56" s="150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263"/>
      <c r="O56" s="1"/>
      <c r="P56" s="18"/>
    </row>
    <row r="57" spans="1:16" ht="4.5" customHeight="1">
      <c r="A57" s="160"/>
      <c r="B57" s="160"/>
      <c r="C57" s="160"/>
      <c r="D57" s="160"/>
      <c r="O57" s="1"/>
      <c r="P57" s="18"/>
    </row>
    <row r="58" spans="1:16" ht="12.75" customHeight="1">
      <c r="A58" s="161" t="s">
        <v>11</v>
      </c>
      <c r="B58" s="161"/>
      <c r="C58" s="1"/>
      <c r="G58" s="186">
        <f>O39</f>
        <v>21110000</v>
      </c>
      <c r="H58" s="186"/>
      <c r="I58" s="183"/>
      <c r="J58" s="183"/>
      <c r="O58" s="1"/>
      <c r="P58" s="18"/>
    </row>
    <row r="59" spans="1:16" ht="7.5" customHeight="1">
      <c r="A59" s="29"/>
      <c r="B59" s="29"/>
      <c r="C59" s="29"/>
      <c r="D59" s="29"/>
      <c r="E59" s="25"/>
      <c r="F59" s="25"/>
      <c r="G59" s="157"/>
      <c r="H59" s="157"/>
      <c r="I59" s="158"/>
      <c r="J59" s="158"/>
      <c r="O59" s="269"/>
      <c r="P59" s="18"/>
    </row>
    <row r="60" spans="1:16" ht="12.75" customHeight="1">
      <c r="A60" s="29" t="s">
        <v>61</v>
      </c>
      <c r="B60" s="29"/>
      <c r="C60" s="29"/>
      <c r="D60" s="1"/>
      <c r="E60" s="1"/>
      <c r="F60" s="1"/>
      <c r="G60" s="124">
        <f>0.0198*G54+0.9406</f>
        <v>1.53</v>
      </c>
      <c r="H60" s="124"/>
      <c r="I60" s="127"/>
      <c r="J60" s="127"/>
      <c r="K60" s="138"/>
      <c r="O60" s="269"/>
      <c r="P60" s="18"/>
    </row>
    <row r="61" spans="1:16" ht="4.5" customHeight="1">
      <c r="A61" s="29"/>
      <c r="B61" s="29"/>
      <c r="C61" s="29"/>
      <c r="D61" s="1"/>
      <c r="E61" s="1"/>
      <c r="F61" s="1"/>
      <c r="G61" s="41"/>
      <c r="H61" s="41"/>
      <c r="I61" s="41"/>
      <c r="J61" s="41"/>
      <c r="K61" s="138"/>
      <c r="O61" s="269"/>
      <c r="P61" s="18"/>
    </row>
    <row r="62" spans="1:16" ht="12.75" customHeight="1">
      <c r="A62" s="29" t="s">
        <v>68</v>
      </c>
      <c r="B62" s="29"/>
      <c r="C62" s="29"/>
      <c r="D62" s="1"/>
      <c r="E62" s="1"/>
      <c r="F62" s="1"/>
      <c r="G62" s="235">
        <f>ROUND(IF(G58&lt;2000000,40*G58^(-0.1208)*G60/100,(12.2611*G58^(-0.0394)*G60)/100),6)</f>
        <v>0.096524</v>
      </c>
      <c r="H62" s="254"/>
      <c r="I62" s="184"/>
      <c r="J62" s="184"/>
      <c r="O62" s="269"/>
      <c r="P62" s="18"/>
    </row>
    <row r="63" spans="1:16" ht="13.5" customHeight="1">
      <c r="A63" s="29" t="s">
        <v>62</v>
      </c>
      <c r="B63" s="29"/>
      <c r="C63" s="29"/>
      <c r="D63" s="1"/>
      <c r="E63" s="1"/>
      <c r="F63" s="1"/>
      <c r="G63" s="234">
        <f>40*G58^(-0.1208)*G60/100</f>
        <v>0.079791</v>
      </c>
      <c r="H63" s="255"/>
      <c r="I63" s="229">
        <f>IF(G58&lt;2000000,"(PL + ÖBA)","")</f>
      </c>
      <c r="J63" s="184"/>
      <c r="O63" s="269"/>
      <c r="P63" s="18"/>
    </row>
    <row r="64" spans="1:16" ht="13.5" customHeight="1">
      <c r="A64" s="29" t="s">
        <v>63</v>
      </c>
      <c r="B64" s="29"/>
      <c r="C64" s="29"/>
      <c r="D64" s="29"/>
      <c r="E64" s="1"/>
      <c r="F64" s="1"/>
      <c r="G64" s="234">
        <f>(12.2611*G58^(-0.0394)*G60)/100</f>
        <v>0.096524</v>
      </c>
      <c r="H64" s="255"/>
      <c r="I64" s="230" t="str">
        <f>IF(G58&gt;1999999.99,"(PL + ÖBA)","")</f>
        <v>(PL + ÖBA)</v>
      </c>
      <c r="J64" s="184"/>
      <c r="O64" s="269"/>
      <c r="P64" s="18"/>
    </row>
    <row r="65" spans="1:16" ht="4.5" customHeight="1">
      <c r="A65" s="29"/>
      <c r="B65" s="29"/>
      <c r="C65" s="29"/>
      <c r="D65" s="1"/>
      <c r="E65" s="1"/>
      <c r="F65" s="1"/>
      <c r="G65" s="256"/>
      <c r="H65" s="256"/>
      <c r="I65" s="162"/>
      <c r="J65" s="162"/>
      <c r="K65" s="162"/>
      <c r="L65" s="162"/>
      <c r="M65" s="162"/>
      <c r="O65" s="269"/>
      <c r="P65" s="18"/>
    </row>
    <row r="66" spans="1:17" ht="15" customHeight="1">
      <c r="A66" s="30" t="s">
        <v>80</v>
      </c>
      <c r="B66" s="27"/>
      <c r="C66" s="27"/>
      <c r="D66" s="163"/>
      <c r="E66" s="164"/>
      <c r="F66" s="164"/>
      <c r="G66" s="165"/>
      <c r="H66" s="165"/>
      <c r="I66" s="273">
        <f>ROUND(G58*(G62),2)</f>
        <v>2037622</v>
      </c>
      <c r="J66" s="165"/>
      <c r="K66" s="165"/>
      <c r="L66" s="165"/>
      <c r="M66" s="165"/>
      <c r="N66" s="70"/>
      <c r="O66" s="1"/>
      <c r="P66" s="18"/>
      <c r="Q66" s="47"/>
    </row>
    <row r="67" spans="1:17" ht="10.5" customHeight="1">
      <c r="A67" s="289"/>
      <c r="B67" s="26"/>
      <c r="C67" s="26"/>
      <c r="D67" s="290"/>
      <c r="E67" s="166"/>
      <c r="F67" s="166"/>
      <c r="G67" s="167"/>
      <c r="H67" s="167"/>
      <c r="I67" s="167"/>
      <c r="J67" s="167"/>
      <c r="K67" s="167"/>
      <c r="L67" s="167"/>
      <c r="M67" s="167"/>
      <c r="N67" s="19"/>
      <c r="O67" s="1"/>
      <c r="P67" s="18"/>
      <c r="Q67" s="47"/>
    </row>
    <row r="68" spans="1:17" ht="12.75" customHeight="1">
      <c r="A68" s="42"/>
      <c r="B68" s="43"/>
      <c r="C68" s="43"/>
      <c r="D68" s="166"/>
      <c r="E68" s="288" t="s">
        <v>79</v>
      </c>
      <c r="F68" s="286"/>
      <c r="G68" s="287" t="s">
        <v>5</v>
      </c>
      <c r="H68" s="167"/>
      <c r="I68" s="167"/>
      <c r="J68" s="167"/>
      <c r="K68" s="167"/>
      <c r="L68" s="167"/>
      <c r="M68" s="167"/>
      <c r="N68" s="62"/>
      <c r="O68" s="44"/>
      <c r="P68" s="18"/>
      <c r="Q68" s="33"/>
    </row>
    <row r="69" spans="1:15" ht="12.75" customHeight="1">
      <c r="A69" s="168" t="s">
        <v>69</v>
      </c>
      <c r="B69" s="168"/>
      <c r="C69" s="169"/>
      <c r="D69" s="1"/>
      <c r="E69" s="284">
        <v>0.02</v>
      </c>
      <c r="F69" s="171"/>
      <c r="G69" s="208">
        <v>0.02</v>
      </c>
      <c r="H69" s="257"/>
      <c r="I69" s="179">
        <f>$I$66*G69</f>
        <v>40752</v>
      </c>
      <c r="J69" s="170"/>
      <c r="L69" s="179"/>
      <c r="M69" s="179"/>
      <c r="N69" s="58"/>
      <c r="O69" s="144"/>
    </row>
    <row r="70" spans="1:15" ht="12.75" customHeight="1">
      <c r="A70" s="168" t="s">
        <v>34</v>
      </c>
      <c r="B70" s="168"/>
      <c r="C70" s="169"/>
      <c r="D70" s="1"/>
      <c r="E70" s="284">
        <v>0.08</v>
      </c>
      <c r="F70" s="171"/>
      <c r="G70" s="209">
        <v>0.08</v>
      </c>
      <c r="H70" s="257"/>
      <c r="I70" s="179">
        <f aca="true" t="shared" si="0" ref="I70:I78">$I$66*G70</f>
        <v>163010</v>
      </c>
      <c r="J70" s="170"/>
      <c r="L70" s="179"/>
      <c r="M70" s="179"/>
      <c r="N70" s="58"/>
      <c r="O70" s="144"/>
    </row>
    <row r="71" spans="1:15" ht="12.75" customHeight="1">
      <c r="A71" s="168" t="s">
        <v>35</v>
      </c>
      <c r="B71" s="168"/>
      <c r="C71" s="169"/>
      <c r="D71" s="1"/>
      <c r="E71" s="284">
        <v>0.12</v>
      </c>
      <c r="F71" s="171"/>
      <c r="G71" s="209">
        <v>0.12</v>
      </c>
      <c r="H71" s="257"/>
      <c r="I71" s="179">
        <f>$I$66*G71</f>
        <v>244515</v>
      </c>
      <c r="J71" s="170"/>
      <c r="L71" s="179"/>
      <c r="M71" s="179"/>
      <c r="N71" s="58"/>
      <c r="O71" s="144"/>
    </row>
    <row r="72" spans="1:15" ht="12.75" customHeight="1">
      <c r="A72" s="168" t="s">
        <v>36</v>
      </c>
      <c r="B72" s="168"/>
      <c r="C72" s="169"/>
      <c r="D72" s="1"/>
      <c r="E72" s="284">
        <v>0.05</v>
      </c>
      <c r="F72" s="171"/>
      <c r="G72" s="209">
        <v>0.05</v>
      </c>
      <c r="H72" s="257"/>
      <c r="I72" s="179">
        <f t="shared" si="0"/>
        <v>101881</v>
      </c>
      <c r="J72" s="170"/>
      <c r="L72" s="179"/>
      <c r="M72" s="179"/>
      <c r="N72" s="58"/>
      <c r="O72" s="144"/>
    </row>
    <row r="73" spans="1:15" ht="12.75" customHeight="1">
      <c r="A73" s="168" t="s">
        <v>37</v>
      </c>
      <c r="B73" s="168"/>
      <c r="C73" s="169"/>
      <c r="D73" s="1"/>
      <c r="E73" s="284">
        <v>0.22</v>
      </c>
      <c r="F73" s="171"/>
      <c r="G73" s="209">
        <v>0.22</v>
      </c>
      <c r="H73" s="257"/>
      <c r="I73" s="179">
        <f t="shared" si="0"/>
        <v>448277</v>
      </c>
      <c r="J73" s="170"/>
      <c r="L73" s="179"/>
      <c r="M73" s="179"/>
      <c r="N73" s="58"/>
      <c r="O73" s="144"/>
    </row>
    <row r="74" spans="1:15" ht="12.75" customHeight="1">
      <c r="A74" s="168" t="s">
        <v>38</v>
      </c>
      <c r="B74" s="168"/>
      <c r="C74" s="169"/>
      <c r="D74" s="1"/>
      <c r="E74" s="284">
        <v>0.06</v>
      </c>
      <c r="F74" s="171"/>
      <c r="G74" s="209">
        <v>0.06</v>
      </c>
      <c r="H74" s="257"/>
      <c r="I74" s="179">
        <f t="shared" si="0"/>
        <v>122257</v>
      </c>
      <c r="J74" s="170"/>
      <c r="L74" s="179"/>
      <c r="M74" s="179"/>
      <c r="N74" s="58"/>
      <c r="O74" s="144"/>
    </row>
    <row r="75" spans="1:17" ht="12.75" customHeight="1">
      <c r="A75" s="168" t="s">
        <v>39</v>
      </c>
      <c r="B75" s="168"/>
      <c r="C75" s="169"/>
      <c r="D75" s="1"/>
      <c r="E75" s="284">
        <v>0.02</v>
      </c>
      <c r="F75" s="171"/>
      <c r="G75" s="209">
        <v>0.02</v>
      </c>
      <c r="H75" s="257"/>
      <c r="I75" s="179">
        <f t="shared" si="0"/>
        <v>40752</v>
      </c>
      <c r="J75" s="170"/>
      <c r="L75" s="179"/>
      <c r="M75" s="179"/>
      <c r="N75" s="58"/>
      <c r="O75" s="144"/>
      <c r="Q75" s="48"/>
    </row>
    <row r="76" spans="1:17" ht="12.75" customHeight="1">
      <c r="A76" s="168" t="s">
        <v>49</v>
      </c>
      <c r="B76" s="168"/>
      <c r="C76" s="169"/>
      <c r="D76" s="1"/>
      <c r="E76" s="284">
        <v>0.04</v>
      </c>
      <c r="F76" s="171"/>
      <c r="G76" s="209">
        <v>0.04</v>
      </c>
      <c r="H76" s="257"/>
      <c r="I76" s="179">
        <f t="shared" si="0"/>
        <v>81505</v>
      </c>
      <c r="J76" s="170"/>
      <c r="L76" s="179"/>
      <c r="M76" s="179"/>
      <c r="N76" s="58"/>
      <c r="O76" s="144"/>
      <c r="Q76" s="48"/>
    </row>
    <row r="77" spans="1:17" ht="12.75" customHeight="1">
      <c r="A77" s="148" t="s">
        <v>40</v>
      </c>
      <c r="B77" s="148"/>
      <c r="C77" s="169"/>
      <c r="D77" s="1"/>
      <c r="E77" s="284">
        <v>0.37</v>
      </c>
      <c r="F77" s="171"/>
      <c r="G77" s="209">
        <v>0.37</v>
      </c>
      <c r="H77" s="257"/>
      <c r="I77" s="179">
        <f t="shared" si="0"/>
        <v>753920</v>
      </c>
      <c r="J77" s="170"/>
      <c r="L77" s="179"/>
      <c r="M77" s="179"/>
      <c r="N77" s="58"/>
      <c r="O77" s="144"/>
      <c r="Q77" s="48"/>
    </row>
    <row r="78" spans="1:17" ht="12.75" customHeight="1">
      <c r="A78" s="172" t="s">
        <v>50</v>
      </c>
      <c r="B78" s="172"/>
      <c r="C78" s="173"/>
      <c r="D78" s="56"/>
      <c r="E78" s="285">
        <v>0.02</v>
      </c>
      <c r="F78" s="174"/>
      <c r="G78" s="210">
        <v>0.02</v>
      </c>
      <c r="H78" s="258"/>
      <c r="I78" s="180">
        <f t="shared" si="0"/>
        <v>40752</v>
      </c>
      <c r="J78" s="176"/>
      <c r="L78" s="185"/>
      <c r="M78" s="185"/>
      <c r="N78" s="62"/>
      <c r="O78" s="144"/>
      <c r="Q78" s="48"/>
    </row>
    <row r="79" spans="1:17" ht="12.75" customHeight="1">
      <c r="A79" s="175" t="s">
        <v>41</v>
      </c>
      <c r="B79" s="148"/>
      <c r="C79" s="29"/>
      <c r="D79" s="1"/>
      <c r="E79" s="176"/>
      <c r="F79" s="176"/>
      <c r="G79" s="211">
        <f>SUM(G69:G78)</f>
        <v>1</v>
      </c>
      <c r="H79" s="176"/>
      <c r="I79" s="181">
        <f>SUM(I69:I78)</f>
        <v>2037621</v>
      </c>
      <c r="J79" s="176"/>
      <c r="K79" s="56"/>
      <c r="L79" s="270"/>
      <c r="M79" s="270"/>
      <c r="N79" s="70"/>
      <c r="O79" s="271">
        <f>I79</f>
        <v>2037621</v>
      </c>
      <c r="Q79" s="48"/>
    </row>
    <row r="80" spans="7:17" ht="12.75" customHeight="1">
      <c r="G80" s="133"/>
      <c r="H80" s="133"/>
      <c r="O80" s="144"/>
      <c r="Q80" s="48"/>
    </row>
    <row r="81" spans="1:17" ht="12.75" customHeight="1">
      <c r="A81" s="53" t="s">
        <v>74</v>
      </c>
      <c r="G81" s="227">
        <v>0</v>
      </c>
      <c r="H81" s="259"/>
      <c r="I81" s="228">
        <v>0</v>
      </c>
      <c r="J81" s="1"/>
      <c r="K81" s="56"/>
      <c r="L81" s="270"/>
      <c r="M81" s="270"/>
      <c r="N81" s="70"/>
      <c r="O81" s="271">
        <f>G81*I81</f>
        <v>0</v>
      </c>
      <c r="P81" s="48"/>
      <c r="Q81" s="1"/>
    </row>
    <row r="82" spans="7:17" ht="12.75" customHeight="1">
      <c r="G82" s="133"/>
      <c r="H82" s="133"/>
      <c r="O82" s="144"/>
      <c r="Q82" s="48"/>
    </row>
    <row r="83" spans="1:17" s="34" customFormat="1" ht="12.75">
      <c r="A83" s="118" t="s">
        <v>66</v>
      </c>
      <c r="B83" s="119"/>
      <c r="C83" s="120"/>
      <c r="D83" s="120"/>
      <c r="E83" s="121"/>
      <c r="F83" s="122"/>
      <c r="G83" s="134"/>
      <c r="H83" s="134"/>
      <c r="I83" s="121"/>
      <c r="J83" s="121"/>
      <c r="K83" s="121"/>
      <c r="L83" s="121"/>
      <c r="M83" s="121"/>
      <c r="N83" s="121"/>
      <c r="O83" s="123">
        <f>O79+O81</f>
        <v>2037621</v>
      </c>
      <c r="P83" s="38"/>
      <c r="Q83" s="85"/>
    </row>
    <row r="84" spans="2:17" s="34" customFormat="1" ht="4.5" customHeight="1">
      <c r="B84" s="35"/>
      <c r="C84" s="36"/>
      <c r="D84" s="36"/>
      <c r="E84" s="71"/>
      <c r="F84" s="72"/>
      <c r="G84" s="73"/>
      <c r="H84" s="73"/>
      <c r="I84" s="90"/>
      <c r="J84" s="90"/>
      <c r="K84" s="90"/>
      <c r="L84" s="90"/>
      <c r="M84" s="90"/>
      <c r="O84" s="112"/>
      <c r="P84" s="38"/>
      <c r="Q84" s="38"/>
    </row>
    <row r="85" spans="1:17" s="34" customFormat="1" ht="12.75">
      <c r="A85" s="74" t="s">
        <v>13</v>
      </c>
      <c r="B85" s="35"/>
      <c r="C85" s="36"/>
      <c r="D85" s="36"/>
      <c r="E85" s="82"/>
      <c r="F85" s="82"/>
      <c r="G85" s="213">
        <v>0.04</v>
      </c>
      <c r="H85" s="213"/>
      <c r="I85" s="40"/>
      <c r="J85" s="40"/>
      <c r="K85" s="91"/>
      <c r="L85" s="91"/>
      <c r="M85" s="91"/>
      <c r="N85" s="39"/>
      <c r="O85" s="113">
        <f>ROUND(O83*G85,2)</f>
        <v>81505</v>
      </c>
      <c r="P85" s="38"/>
      <c r="Q85" s="86"/>
    </row>
    <row r="86" spans="1:17" s="34" customFormat="1" ht="3" customHeight="1">
      <c r="A86" s="75"/>
      <c r="B86" s="76"/>
      <c r="C86" s="77"/>
      <c r="D86" s="77"/>
      <c r="E86" s="83"/>
      <c r="F86" s="83"/>
      <c r="G86" s="214"/>
      <c r="H86" s="214"/>
      <c r="I86" s="224"/>
      <c r="J86" s="224"/>
      <c r="K86" s="92"/>
      <c r="L86" s="92"/>
      <c r="M86" s="92"/>
      <c r="N86" s="75"/>
      <c r="O86" s="114"/>
      <c r="P86" s="38"/>
      <c r="Q86" s="38"/>
    </row>
    <row r="87" spans="2:17" s="34" customFormat="1" ht="3" customHeight="1">
      <c r="B87" s="35"/>
      <c r="C87" s="36"/>
      <c r="D87" s="36"/>
      <c r="E87" s="78"/>
      <c r="F87" s="78"/>
      <c r="G87" s="212"/>
      <c r="H87" s="212"/>
      <c r="I87" s="225"/>
      <c r="J87" s="225"/>
      <c r="K87" s="90"/>
      <c r="L87" s="90"/>
      <c r="M87" s="90"/>
      <c r="O87" s="112"/>
      <c r="P87" s="38"/>
      <c r="Q87" s="38"/>
    </row>
    <row r="88" spans="1:17" s="34" customFormat="1" ht="12.75">
      <c r="A88" s="79" t="s">
        <v>67</v>
      </c>
      <c r="B88" s="80"/>
      <c r="C88" s="81"/>
      <c r="D88" s="81"/>
      <c r="E88" s="37"/>
      <c r="F88" s="37"/>
      <c r="G88" s="215"/>
      <c r="H88" s="215"/>
      <c r="I88" s="226"/>
      <c r="J88" s="226"/>
      <c r="K88" s="91"/>
      <c r="L88" s="91"/>
      <c r="M88" s="91"/>
      <c r="N88" s="39"/>
      <c r="O88" s="115">
        <f>O83+O85</f>
        <v>2119126</v>
      </c>
      <c r="P88" s="38"/>
      <c r="Q88" s="87"/>
    </row>
    <row r="89" spans="1:17" s="34" customFormat="1" ht="12.75">
      <c r="A89" s="34" t="s">
        <v>14</v>
      </c>
      <c r="B89" s="35"/>
      <c r="D89" s="36"/>
      <c r="E89" s="78"/>
      <c r="F89" s="78"/>
      <c r="G89" s="40">
        <v>0.2</v>
      </c>
      <c r="H89" s="40"/>
      <c r="I89" s="40"/>
      <c r="J89" s="40"/>
      <c r="K89" s="40"/>
      <c r="L89" s="40"/>
      <c r="M89" s="40"/>
      <c r="O89" s="116">
        <f>ROUND(O88*G89,2)</f>
        <v>423825</v>
      </c>
      <c r="P89" s="38"/>
      <c r="Q89" s="38"/>
    </row>
    <row r="90" spans="1:17" s="34" customFormat="1" ht="3" customHeight="1">
      <c r="A90" s="39"/>
      <c r="B90" s="195"/>
      <c r="C90" s="84"/>
      <c r="D90" s="84"/>
      <c r="E90" s="78"/>
      <c r="F90" s="78"/>
      <c r="G90" s="73"/>
      <c r="H90" s="73"/>
      <c r="I90" s="90"/>
      <c r="J90" s="90"/>
      <c r="K90" s="90"/>
      <c r="L90" s="90"/>
      <c r="M90" s="90"/>
      <c r="O90" s="117"/>
      <c r="P90" s="38"/>
      <c r="Q90" s="38"/>
    </row>
    <row r="91" spans="1:17" s="39" customFormat="1" ht="12.75">
      <c r="A91" s="196" t="s">
        <v>65</v>
      </c>
      <c r="B91" s="197"/>
      <c r="C91" s="198"/>
      <c r="D91" s="198"/>
      <c r="E91" s="199"/>
      <c r="F91" s="200"/>
      <c r="G91" s="201"/>
      <c r="H91" s="201"/>
      <c r="I91" s="201"/>
      <c r="J91" s="201"/>
      <c r="K91" s="201"/>
      <c r="L91" s="201"/>
      <c r="M91" s="201"/>
      <c r="N91" s="199"/>
      <c r="O91" s="202">
        <f>SUM(O88:O89)</f>
        <v>2542951</v>
      </c>
      <c r="P91" s="38"/>
      <c r="Q91" s="87"/>
    </row>
    <row r="92" ht="4.5" customHeight="1">
      <c r="Q92" s="48"/>
    </row>
    <row r="93" spans="1:17" s="187" customFormat="1" ht="12.75">
      <c r="A93" s="187" t="s">
        <v>70</v>
      </c>
      <c r="B93" s="188"/>
      <c r="C93" s="188"/>
      <c r="D93" s="189"/>
      <c r="E93" s="190"/>
      <c r="F93" s="190"/>
      <c r="G93" s="272">
        <f>O88/G37</f>
        <v>0.069643</v>
      </c>
      <c r="H93" s="216"/>
      <c r="I93" s="190"/>
      <c r="J93" s="190"/>
      <c r="K93" s="190"/>
      <c r="L93" s="190"/>
      <c r="M93" s="190"/>
      <c r="N93" s="191"/>
      <c r="O93" s="192"/>
      <c r="P93" s="193"/>
      <c r="Q93" s="194"/>
    </row>
  </sheetData>
  <sheetProtection password="D2DC" sheet="1"/>
  <mergeCells count="18">
    <mergeCell ref="A19:B19"/>
    <mergeCell ref="N2:O2"/>
    <mergeCell ref="A7:B7"/>
    <mergeCell ref="A9:B9"/>
    <mergeCell ref="A11:B11"/>
    <mergeCell ref="A12:B12"/>
    <mergeCell ref="A13:B13"/>
    <mergeCell ref="O16:O19"/>
    <mergeCell ref="A26:B26"/>
    <mergeCell ref="A22:B22"/>
    <mergeCell ref="A24:B24"/>
    <mergeCell ref="A25:B25"/>
    <mergeCell ref="A27:B27"/>
    <mergeCell ref="A14:B14"/>
    <mergeCell ref="A15:B15"/>
    <mergeCell ref="A16:B16"/>
    <mergeCell ref="A17:B17"/>
    <mergeCell ref="A18:B18"/>
  </mergeCells>
  <conditionalFormatting sqref="G63:H63">
    <cfRule type="expression" priority="2" dxfId="2" stopIfTrue="1">
      <formula>$G$58&gt;1999999.99</formula>
    </cfRule>
  </conditionalFormatting>
  <conditionalFormatting sqref="G64:H64">
    <cfRule type="expression" priority="1" dxfId="2" stopIfTrue="1">
      <formula>$G$58&lt;2000000</formula>
    </cfRule>
  </conditionalFormatting>
  <printOptions/>
  <pageMargins left="0.7874015748031497" right="0.3937007874015748" top="0.7480314960629921" bottom="0.7480314960629921" header="0.31496062992125984" footer="0.31496062992125984"/>
  <pageSetup horizontalDpi="600" verticalDpi="600" orientation="portrait" pageOrder="overThenDown" paperSize="9" scale="60" r:id="rId2"/>
  <headerFooter>
    <oddHeader>&amp;L&amp;"Arial,Fett"&amp;K01+033Angebot Objektplanung Architektur (Planung + Örtliche Bauaufsicht) - Neubau
&amp;"Arial,Standard"nach VM.OA.2014&amp;R&amp;"Arial,Standard"&amp;K01+034Version  9
Stand: 22.07.2020</oddHeader>
    <oddFooter>&amp;L&amp;"Arial,Fett"&amp;K01+037LM.VM.2014&amp;"Arial,Standard"  | Objektplanung Architekt  |  Angebotsformular&amp;R&amp;"Arial,Standard"&amp;K01+037&amp;P/&amp;N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Kienbeck Kerstin</dc:creator>
  <cp:keywords/>
  <dc:description/>
  <cp:lastModifiedBy>Kienbeck Kerstin</cp:lastModifiedBy>
  <cp:lastPrinted>2020-07-22T12:50:34Z</cp:lastPrinted>
  <dcterms:created xsi:type="dcterms:W3CDTF">2009-05-04T08:45:42Z</dcterms:created>
  <dcterms:modified xsi:type="dcterms:W3CDTF">2020-07-22T12:57:16Z</dcterms:modified>
  <cp:category/>
  <cp:version/>
  <cp:contentType/>
  <cp:contentStatus/>
</cp:coreProperties>
</file>